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ywatne\FINN\Puchar Polski 2012\"/>
    </mc:Choice>
  </mc:AlternateContent>
  <bookViews>
    <workbookView xWindow="690" yWindow="-180" windowWidth="20730" windowHeight="11760"/>
  </bookViews>
  <sheets>
    <sheet name="Sheet1" sheetId="1" r:id="rId1"/>
    <sheet name="Sheet2" sheetId="2" r:id="rId2"/>
    <sheet name="Sheet3" sheetId="3" r:id="rId3"/>
  </sheets>
  <calcPr calcId="152511" calcOnSave="0"/>
</workbook>
</file>

<file path=xl/calcChain.xml><?xml version="1.0" encoding="utf-8"?>
<calcChain xmlns="http://schemas.openxmlformats.org/spreadsheetml/2006/main">
  <c r="Y4" i="1" l="1"/>
  <c r="G37" i="1"/>
  <c r="Y17" i="1"/>
  <c r="G17" i="1" s="1"/>
  <c r="Y7" i="1"/>
  <c r="Y6" i="1"/>
  <c r="Y8" i="1"/>
  <c r="Y9" i="1"/>
  <c r="Y27" i="1"/>
  <c r="Y11" i="1"/>
  <c r="Y28" i="1"/>
  <c r="Y16" i="1"/>
  <c r="Y15" i="1"/>
  <c r="Y32" i="1"/>
  <c r="Y21" i="1"/>
  <c r="Y23" i="1"/>
  <c r="Y22" i="1"/>
  <c r="Y25" i="1"/>
  <c r="G25" i="1" s="1"/>
  <c r="Y33" i="1"/>
  <c r="G33" i="1" s="1"/>
  <c r="W5" i="1"/>
  <c r="W10" i="1"/>
  <c r="W12" i="1"/>
  <c r="W9" i="1"/>
  <c r="W4" i="1"/>
  <c r="W6" i="1"/>
  <c r="W14" i="1"/>
  <c r="W13" i="1"/>
  <c r="W7" i="1"/>
  <c r="W16" i="1"/>
  <c r="W27" i="1"/>
  <c r="W28" i="1"/>
  <c r="W15" i="1"/>
  <c r="W24" i="1"/>
  <c r="G24" i="1" s="1"/>
  <c r="W29" i="1"/>
  <c r="G29" i="1" s="1"/>
  <c r="W31" i="1"/>
  <c r="G31" i="1" s="1"/>
  <c r="W32" i="1"/>
  <c r="G32" i="1" s="1"/>
  <c r="W35" i="1"/>
  <c r="G35" i="1" s="1"/>
  <c r="W38" i="1"/>
  <c r="G38" i="1" s="1"/>
  <c r="W26" i="1"/>
  <c r="G26" i="1" s="1"/>
  <c r="W8" i="1"/>
  <c r="U5" i="1"/>
  <c r="U27" i="1"/>
  <c r="U13" i="1"/>
  <c r="I25" i="1" l="1"/>
  <c r="I26" i="1"/>
  <c r="I24" i="1"/>
  <c r="I17" i="1"/>
  <c r="U6" i="1"/>
  <c r="U16" i="1"/>
  <c r="U28" i="1"/>
  <c r="U15" i="1"/>
  <c r="U42" i="1"/>
  <c r="G42" i="1" s="1"/>
  <c r="U4" i="1"/>
  <c r="S11" i="1"/>
  <c r="S8" i="1"/>
  <c r="S30" i="1"/>
  <c r="G30" i="1" s="1"/>
  <c r="S9" i="1"/>
  <c r="S14" i="1"/>
  <c r="S19" i="1"/>
  <c r="S23" i="1"/>
  <c r="S21" i="1"/>
  <c r="S18" i="1"/>
  <c r="S20" i="1"/>
  <c r="S34" i="1"/>
  <c r="G34" i="1" s="1"/>
  <c r="S22" i="1"/>
  <c r="S36" i="1"/>
  <c r="G36" i="1" s="1"/>
  <c r="S39" i="1"/>
  <c r="G39" i="1" s="1"/>
  <c r="S40" i="1"/>
  <c r="G40" i="1" s="1"/>
  <c r="S41" i="1"/>
  <c r="G41" i="1" s="1"/>
  <c r="G22" i="1" l="1"/>
  <c r="I22" i="1"/>
  <c r="G20" i="1"/>
  <c r="I20" i="1"/>
  <c r="G21" i="1"/>
  <c r="I21" i="1"/>
  <c r="G18" i="1"/>
  <c r="I18" i="1"/>
  <c r="G23" i="1"/>
  <c r="I23" i="1"/>
  <c r="G11" i="1"/>
  <c r="I11" i="1"/>
  <c r="G6" i="1"/>
  <c r="I6" i="1"/>
  <c r="G9" i="1"/>
  <c r="I9" i="1"/>
  <c r="G8" i="1"/>
  <c r="I8" i="1"/>
  <c r="G15" i="1"/>
  <c r="I15" i="1"/>
  <c r="K5" i="1"/>
  <c r="K19" i="1"/>
  <c r="G19" i="1" s="1"/>
  <c r="K16" i="1"/>
  <c r="I16" i="1" s="1"/>
  <c r="K14" i="1"/>
  <c r="G14" i="1" s="1"/>
  <c r="K28" i="1"/>
  <c r="G28" i="1" s="1"/>
  <c r="K27" i="1"/>
  <c r="G27" i="1" s="1"/>
  <c r="K7" i="1"/>
  <c r="K13" i="1"/>
  <c r="K12" i="1"/>
  <c r="K4" i="1"/>
  <c r="I4" i="1" s="1"/>
  <c r="K10" i="1"/>
  <c r="I19" i="1" l="1"/>
  <c r="G13" i="1"/>
  <c r="I13" i="1"/>
  <c r="G16" i="1"/>
  <c r="G4" i="1"/>
  <c r="I14" i="1"/>
  <c r="G12" i="1"/>
  <c r="I12" i="1"/>
  <c r="G5" i="1"/>
  <c r="I5" i="1"/>
  <c r="G10" i="1"/>
  <c r="I10" i="1"/>
  <c r="G7" i="1"/>
  <c r="I7" i="1"/>
</calcChain>
</file>

<file path=xl/sharedStrings.xml><?xml version="1.0" encoding="utf-8"?>
<sst xmlns="http://schemas.openxmlformats.org/spreadsheetml/2006/main" count="157" uniqueCount="78">
  <si>
    <t>Ranking Pucharu Polski 2012</t>
  </si>
  <si>
    <t>Zawodnik</t>
  </si>
  <si>
    <t>Klub</t>
  </si>
  <si>
    <t>ur.</t>
  </si>
  <si>
    <t>Piotr Kula</t>
  </si>
  <si>
    <t>Rafał Szukiel</t>
  </si>
  <si>
    <t>Miłosz Wojewski</t>
  </si>
  <si>
    <t>Tomasz Kosmicki</t>
  </si>
  <si>
    <t>Michał Jodłowski</t>
  </si>
  <si>
    <t>Łukasz Lesiński</t>
  </si>
  <si>
    <t>Maciej Maląg</t>
  </si>
  <si>
    <t>Paweł Karłowski</t>
  </si>
  <si>
    <t>Tomasz Mikulski</t>
  </si>
  <si>
    <t>Jakub Reszka</t>
  </si>
  <si>
    <t>Marek Michalski</t>
  </si>
  <si>
    <t>KS Spójnia Warszawa</t>
  </si>
  <si>
    <t>junior</t>
  </si>
  <si>
    <t>masters</t>
  </si>
  <si>
    <t>BTŻ Biskupiec</t>
  </si>
  <si>
    <t>AKS OSW Olsztyn</t>
  </si>
  <si>
    <t>WKŻ Wolsztyn</t>
  </si>
  <si>
    <t>SEJK "Pogoń" Szczecin</t>
  </si>
  <si>
    <t>UKS "FIR" Warszawa</t>
  </si>
  <si>
    <t>SKŻ "Hestia" Sopot</t>
  </si>
  <si>
    <t>tak</t>
  </si>
  <si>
    <t>Punkty</t>
  </si>
  <si>
    <t>Puchar PZŻ - 1,2</t>
  </si>
  <si>
    <t>Puchar Warszawy - 1,0</t>
  </si>
  <si>
    <t>Piotr Mazur</t>
  </si>
  <si>
    <t xml:space="preserve">Piotr Pajor </t>
  </si>
  <si>
    <t>Bogusław Nowakowski</t>
  </si>
  <si>
    <t>LOK Garland Gliwice</t>
  </si>
  <si>
    <t>Jacek Binkowski</t>
  </si>
  <si>
    <t>Stanisław Wieteska</t>
  </si>
  <si>
    <t>Jan Kominek</t>
  </si>
  <si>
    <t>SWOS Zegrze</t>
  </si>
  <si>
    <t>Paweł Wasylkowski</t>
  </si>
  <si>
    <t>Nord Cup - 1,0</t>
  </si>
  <si>
    <t>Marek Krause</t>
  </si>
  <si>
    <t>Suma</t>
  </si>
  <si>
    <t>Sopot Finn Cup - 1,0</t>
  </si>
  <si>
    <t>Mistrzostwa Polski Masters - 1,2</t>
  </si>
  <si>
    <t>Marek Kubat</t>
  </si>
  <si>
    <t>Sławomir Wójciński</t>
  </si>
  <si>
    <t>Andre Skarka</t>
  </si>
  <si>
    <t>YKP San Francisco</t>
  </si>
  <si>
    <t>Jarosław Wojewski</t>
  </si>
  <si>
    <t>ChKŻ Chojnice</t>
  </si>
  <si>
    <t>Mariusz Świstelnicki</t>
  </si>
  <si>
    <t>Szczecińskie Centrum Żeglarskie</t>
  </si>
  <si>
    <t>Jan Okulicz-Kozaryn</t>
  </si>
  <si>
    <t>Wojciech Jankowski</t>
  </si>
  <si>
    <t>BKŻ Bydgoszcz</t>
  </si>
  <si>
    <t>Witold Tejkowski</t>
  </si>
  <si>
    <t>Adam Wełniński</t>
  </si>
  <si>
    <t>LKS Charzykowy</t>
  </si>
  <si>
    <t>Bogdan Babiński</t>
  </si>
  <si>
    <t>Wojciech Hapke</t>
  </si>
  <si>
    <t>niestowarzyszony</t>
  </si>
  <si>
    <t>Akademickie Mistrzostwa Polski - 1,2</t>
  </si>
  <si>
    <t>Tomasz Wieteska</t>
  </si>
  <si>
    <t>Marek Wojdakowski</t>
  </si>
  <si>
    <t>Mistrzostwa Polski - 2,0</t>
  </si>
  <si>
    <t>Bartosz Ptak</t>
  </si>
  <si>
    <t>WKZ Wolsztyn</t>
  </si>
  <si>
    <t>Włodzimierz Radwaniecki</t>
  </si>
  <si>
    <t>YK Stal Gdynia</t>
  </si>
  <si>
    <t>Kacper Jarocki</t>
  </si>
  <si>
    <t>ŻLKS Poznań</t>
  </si>
  <si>
    <t>Mateusz Kobyliński</t>
  </si>
  <si>
    <t>Gierczak Piotr</t>
  </si>
  <si>
    <t>UKS Navigo Sopot</t>
  </si>
  <si>
    <t>Jeremi Zimny</t>
  </si>
  <si>
    <t>Mistrzostwa Warszawy - 1,0</t>
  </si>
  <si>
    <t>Mikołaj Lahn</t>
  </si>
  <si>
    <t>Suma po korekcie składek</t>
  </si>
  <si>
    <t>Składki</t>
  </si>
  <si>
    <t>ma zapłacić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</si>
</sst>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selection activeCell="A45" sqref="A45:B63"/>
    </sheetView>
  </sheetViews>
  <sheetFormatPr defaultRowHeight="15" x14ac:dyDescent="0.25"/>
  <cols>
    <col min="1" max="1" width="4.140625" customWidth="1"/>
    <col min="2" max="2" width="22.5703125" customWidth="1"/>
    <col min="3" max="3" width="20.85546875" customWidth="1"/>
    <col min="7" max="7" width="6.5703125" customWidth="1"/>
    <col min="8" max="8" width="11.140625" customWidth="1"/>
    <col min="9" max="9" width="25.85546875" customWidth="1"/>
    <col min="10" max="10" width="15.7109375" customWidth="1"/>
    <col min="11" max="11" width="7.140625" customWidth="1"/>
    <col min="12" max="12" width="20.5703125" customWidth="1"/>
    <col min="13" max="13" width="7.42578125" customWidth="1"/>
    <col min="14" max="14" width="14.140625" customWidth="1"/>
    <col min="15" max="15" width="6.85546875" customWidth="1"/>
    <col min="16" max="16" width="19.42578125" customWidth="1"/>
    <col min="17" max="17" width="7.7109375" customWidth="1"/>
    <col min="18" max="18" width="29.28515625" customWidth="1"/>
    <col min="19" max="19" width="7.28515625" customWidth="1"/>
    <col min="20" max="20" width="33.85546875" customWidth="1"/>
    <col min="21" max="21" width="6.85546875" customWidth="1"/>
    <col min="22" max="22" width="21.28515625" customWidth="1"/>
    <col min="23" max="23" width="9.5703125" customWidth="1"/>
    <col min="24" max="24" width="13.7109375" customWidth="1"/>
  </cols>
  <sheetData>
    <row r="1" spans="1:25" ht="15.75" x14ac:dyDescent="0.25">
      <c r="B1" s="1" t="s">
        <v>0</v>
      </c>
    </row>
    <row r="3" spans="1:25" x14ac:dyDescent="0.25">
      <c r="B3" t="s">
        <v>1</v>
      </c>
      <c r="C3" t="s">
        <v>2</v>
      </c>
      <c r="D3" t="s">
        <v>3</v>
      </c>
      <c r="E3" t="s">
        <v>16</v>
      </c>
      <c r="F3" t="s">
        <v>17</v>
      </c>
      <c r="G3" t="s">
        <v>39</v>
      </c>
      <c r="H3" t="s">
        <v>76</v>
      </c>
      <c r="I3" t="s">
        <v>75</v>
      </c>
      <c r="J3" t="s">
        <v>26</v>
      </c>
      <c r="K3" t="s">
        <v>25</v>
      </c>
      <c r="L3" t="s">
        <v>27</v>
      </c>
      <c r="M3" t="s">
        <v>25</v>
      </c>
      <c r="N3" t="s">
        <v>37</v>
      </c>
      <c r="O3" t="s">
        <v>25</v>
      </c>
      <c r="P3" t="s">
        <v>40</v>
      </c>
      <c r="Q3" t="s">
        <v>25</v>
      </c>
      <c r="R3" t="s">
        <v>41</v>
      </c>
      <c r="S3" t="s">
        <v>25</v>
      </c>
      <c r="T3" t="s">
        <v>59</v>
      </c>
      <c r="U3" t="s">
        <v>25</v>
      </c>
      <c r="V3" t="s">
        <v>62</v>
      </c>
      <c r="W3" t="s">
        <v>25</v>
      </c>
      <c r="X3" t="s">
        <v>73</v>
      </c>
      <c r="Y3" t="s">
        <v>25</v>
      </c>
    </row>
    <row r="4" spans="1:25" x14ac:dyDescent="0.25">
      <c r="A4">
        <v>1</v>
      </c>
      <c r="B4" t="s">
        <v>6</v>
      </c>
      <c r="C4" t="s">
        <v>21</v>
      </c>
      <c r="D4">
        <v>1991</v>
      </c>
      <c r="E4" t="s">
        <v>24</v>
      </c>
      <c r="G4">
        <f t="shared" ref="G4:G42" si="0">(K4+M4+O4+Q4+S4+U4+W4+Y4)</f>
        <v>86.6</v>
      </c>
      <c r="H4" t="s">
        <v>24</v>
      </c>
      <c r="I4">
        <f t="shared" ref="I4:I26" si="1">(K4+M4+O4+Q4+S4+U4+W4+Y4)</f>
        <v>86.6</v>
      </c>
      <c r="J4">
        <v>3</v>
      </c>
      <c r="K4">
        <f>(9+0.5)*1.2</f>
        <v>11.4</v>
      </c>
      <c r="P4">
        <v>1</v>
      </c>
      <c r="Q4">
        <v>13.5</v>
      </c>
      <c r="T4">
        <v>4</v>
      </c>
      <c r="U4">
        <f>(9-T4+1)*1.2</f>
        <v>7.1999999999999993</v>
      </c>
      <c r="V4">
        <v>4</v>
      </c>
      <c r="W4">
        <f>(21-V4+1)*2</f>
        <v>36</v>
      </c>
      <c r="X4">
        <v>1</v>
      </c>
      <c r="Y4">
        <f>17-X4+1.5+1</f>
        <v>18.5</v>
      </c>
    </row>
    <row r="5" spans="1:25" x14ac:dyDescent="0.25">
      <c r="A5">
        <v>2</v>
      </c>
      <c r="B5" t="s">
        <v>4</v>
      </c>
      <c r="C5" t="s">
        <v>18</v>
      </c>
      <c r="D5">
        <v>1987</v>
      </c>
      <c r="G5">
        <f t="shared" si="0"/>
        <v>72.599999999999994</v>
      </c>
      <c r="H5" t="s">
        <v>24</v>
      </c>
      <c r="I5">
        <f t="shared" si="1"/>
        <v>72.599999999999994</v>
      </c>
      <c r="J5">
        <v>1</v>
      </c>
      <c r="K5">
        <f>(11+1.5)*1.2</f>
        <v>15</v>
      </c>
      <c r="T5">
        <v>1</v>
      </c>
      <c r="U5">
        <f>(9-T5+1+1.5)*1.2</f>
        <v>12.6</v>
      </c>
      <c r="V5">
        <v>1</v>
      </c>
      <c r="W5">
        <f>(21-V5+1+1.5)*2</f>
        <v>45</v>
      </c>
    </row>
    <row r="6" spans="1:25" x14ac:dyDescent="0.25">
      <c r="A6">
        <v>3</v>
      </c>
      <c r="B6" t="s">
        <v>72</v>
      </c>
      <c r="C6" t="s">
        <v>20</v>
      </c>
      <c r="D6">
        <v>1994</v>
      </c>
      <c r="E6" t="s">
        <v>24</v>
      </c>
      <c r="G6">
        <f t="shared" si="0"/>
        <v>69.5</v>
      </c>
      <c r="H6" t="s">
        <v>24</v>
      </c>
      <c r="I6">
        <f t="shared" si="1"/>
        <v>69.5</v>
      </c>
      <c r="L6">
        <v>3</v>
      </c>
      <c r="M6">
        <v>9.5</v>
      </c>
      <c r="P6">
        <v>2</v>
      </c>
      <c r="Q6">
        <v>12</v>
      </c>
      <c r="T6">
        <v>5</v>
      </c>
      <c r="U6">
        <f>(9-T6+1)*1.2</f>
        <v>6</v>
      </c>
      <c r="V6">
        <v>8</v>
      </c>
      <c r="W6">
        <f>(21-V6+1)*2</f>
        <v>28</v>
      </c>
      <c r="X6">
        <v>4</v>
      </c>
      <c r="Y6">
        <f>17-X6+1</f>
        <v>14</v>
      </c>
    </row>
    <row r="7" spans="1:25" x14ac:dyDescent="0.25">
      <c r="A7">
        <v>4</v>
      </c>
      <c r="B7" t="s">
        <v>9</v>
      </c>
      <c r="C7" t="s">
        <v>21</v>
      </c>
      <c r="D7">
        <v>1984</v>
      </c>
      <c r="G7">
        <f t="shared" si="0"/>
        <v>69.2</v>
      </c>
      <c r="H7" t="s">
        <v>24</v>
      </c>
      <c r="I7">
        <f t="shared" si="1"/>
        <v>69.2</v>
      </c>
      <c r="J7">
        <v>6</v>
      </c>
      <c r="K7">
        <f>6*1.2</f>
        <v>7.1999999999999993</v>
      </c>
      <c r="P7">
        <v>3</v>
      </c>
      <c r="Q7">
        <v>11</v>
      </c>
      <c r="V7">
        <v>5</v>
      </c>
      <c r="W7">
        <f>(21-V7+1)*2</f>
        <v>34</v>
      </c>
      <c r="X7">
        <v>2</v>
      </c>
      <c r="Y7">
        <f>17-X7+1+1</f>
        <v>17</v>
      </c>
    </row>
    <row r="8" spans="1:25" x14ac:dyDescent="0.25">
      <c r="A8">
        <v>5</v>
      </c>
      <c r="B8" t="s">
        <v>30</v>
      </c>
      <c r="C8" t="s">
        <v>31</v>
      </c>
      <c r="D8">
        <v>1957</v>
      </c>
      <c r="F8" t="s">
        <v>24</v>
      </c>
      <c r="G8">
        <f t="shared" si="0"/>
        <v>65.2</v>
      </c>
      <c r="H8" t="s">
        <v>24</v>
      </c>
      <c r="I8">
        <f t="shared" si="1"/>
        <v>65.2</v>
      </c>
      <c r="L8">
        <v>4</v>
      </c>
      <c r="M8">
        <v>8</v>
      </c>
      <c r="N8">
        <v>3</v>
      </c>
      <c r="O8">
        <v>4.5</v>
      </c>
      <c r="P8">
        <v>4</v>
      </c>
      <c r="Q8">
        <v>9</v>
      </c>
      <c r="R8">
        <v>1</v>
      </c>
      <c r="S8">
        <f>(16-R8+1)*1.2+1.5</f>
        <v>20.7</v>
      </c>
      <c r="V8">
        <v>16</v>
      </c>
      <c r="W8">
        <f>(21-V8+1)*2</f>
        <v>12</v>
      </c>
      <c r="X8">
        <v>7</v>
      </c>
      <c r="Y8">
        <f>17-X8+1</f>
        <v>11</v>
      </c>
    </row>
    <row r="9" spans="1:25" x14ac:dyDescent="0.25">
      <c r="A9">
        <v>6</v>
      </c>
      <c r="B9" t="s">
        <v>32</v>
      </c>
      <c r="C9" t="s">
        <v>15</v>
      </c>
      <c r="D9">
        <v>1957</v>
      </c>
      <c r="F9" t="s">
        <v>24</v>
      </c>
      <c r="G9">
        <f t="shared" si="0"/>
        <v>61.4</v>
      </c>
      <c r="H9" t="s">
        <v>24</v>
      </c>
      <c r="I9">
        <f t="shared" si="1"/>
        <v>61.4</v>
      </c>
      <c r="L9">
        <v>5</v>
      </c>
      <c r="M9">
        <v>7</v>
      </c>
      <c r="N9">
        <v>2</v>
      </c>
      <c r="O9">
        <v>6</v>
      </c>
      <c r="P9">
        <v>5</v>
      </c>
      <c r="Q9">
        <v>8</v>
      </c>
      <c r="R9">
        <v>5</v>
      </c>
      <c r="S9">
        <f>(16-R9+1)*1.2</f>
        <v>14.399999999999999</v>
      </c>
      <c r="V9">
        <v>14</v>
      </c>
      <c r="W9">
        <f>(21-V9+1)*2</f>
        <v>16</v>
      </c>
      <c r="X9">
        <v>8</v>
      </c>
      <c r="Y9">
        <f>17-X9+1</f>
        <v>10</v>
      </c>
    </row>
    <row r="10" spans="1:25" x14ac:dyDescent="0.25">
      <c r="A10">
        <v>7</v>
      </c>
      <c r="B10" t="s">
        <v>5</v>
      </c>
      <c r="C10" t="s">
        <v>19</v>
      </c>
      <c r="D10">
        <v>1976</v>
      </c>
      <c r="G10">
        <f t="shared" si="0"/>
        <v>52.2</v>
      </c>
      <c r="H10" t="s">
        <v>24</v>
      </c>
      <c r="I10">
        <f t="shared" si="1"/>
        <v>52.2</v>
      </c>
      <c r="J10">
        <v>2</v>
      </c>
      <c r="K10">
        <f>(10+1)*1.2</f>
        <v>13.2</v>
      </c>
      <c r="V10">
        <v>3</v>
      </c>
      <c r="W10">
        <f>(21-V10+1+0.5)*2</f>
        <v>39</v>
      </c>
    </row>
    <row r="11" spans="1:25" x14ac:dyDescent="0.25">
      <c r="A11">
        <v>8</v>
      </c>
      <c r="B11" t="s">
        <v>29</v>
      </c>
      <c r="C11" t="s">
        <v>15</v>
      </c>
      <c r="D11">
        <v>1960</v>
      </c>
      <c r="F11" t="s">
        <v>24</v>
      </c>
      <c r="G11">
        <f t="shared" si="0"/>
        <v>51.8</v>
      </c>
      <c r="H11" t="s">
        <v>24</v>
      </c>
      <c r="I11">
        <f t="shared" si="1"/>
        <v>51.8</v>
      </c>
      <c r="L11">
        <v>2</v>
      </c>
      <c r="M11">
        <v>11</v>
      </c>
      <c r="N11">
        <v>1</v>
      </c>
      <c r="O11">
        <v>7.5</v>
      </c>
      <c r="P11">
        <v>6</v>
      </c>
      <c r="Q11">
        <v>7</v>
      </c>
      <c r="R11">
        <v>3</v>
      </c>
      <c r="S11">
        <f>(16-R11+1)*1.2+0.5</f>
        <v>17.3</v>
      </c>
      <c r="X11">
        <v>9</v>
      </c>
      <c r="Y11">
        <f>17-X11+1</f>
        <v>9</v>
      </c>
    </row>
    <row r="12" spans="1:25" x14ac:dyDescent="0.25">
      <c r="A12">
        <v>9</v>
      </c>
      <c r="B12" t="s">
        <v>7</v>
      </c>
      <c r="C12" t="s">
        <v>20</v>
      </c>
      <c r="D12">
        <v>1986</v>
      </c>
      <c r="G12">
        <f t="shared" si="0"/>
        <v>51.6</v>
      </c>
      <c r="H12" t="s">
        <v>24</v>
      </c>
      <c r="I12">
        <f t="shared" si="1"/>
        <v>51.6</v>
      </c>
      <c r="J12">
        <v>4</v>
      </c>
      <c r="K12">
        <f>8*1.2</f>
        <v>9.6</v>
      </c>
      <c r="V12">
        <v>2</v>
      </c>
      <c r="W12">
        <f>(21-V12+1+1)*2</f>
        <v>42</v>
      </c>
    </row>
    <row r="13" spans="1:25" x14ac:dyDescent="0.25">
      <c r="A13">
        <v>10</v>
      </c>
      <c r="B13" t="s">
        <v>8</v>
      </c>
      <c r="C13" t="s">
        <v>22</v>
      </c>
      <c r="D13">
        <v>1991</v>
      </c>
      <c r="E13" t="s">
        <v>24</v>
      </c>
      <c r="G13">
        <f t="shared" si="0"/>
        <v>49</v>
      </c>
      <c r="H13" t="s">
        <v>24</v>
      </c>
      <c r="I13">
        <f t="shared" si="1"/>
        <v>49</v>
      </c>
      <c r="J13">
        <v>5</v>
      </c>
      <c r="K13">
        <f>7*1.2</f>
        <v>8.4</v>
      </c>
      <c r="T13">
        <v>2</v>
      </c>
      <c r="U13">
        <f>(9-T13+1)*1.2+1</f>
        <v>10.6</v>
      </c>
      <c r="V13">
        <v>7</v>
      </c>
      <c r="W13">
        <f>(21-V13+1)*2</f>
        <v>30</v>
      </c>
    </row>
    <row r="14" spans="1:25" x14ac:dyDescent="0.25">
      <c r="A14">
        <v>11</v>
      </c>
      <c r="B14" t="s">
        <v>12</v>
      </c>
      <c r="C14" t="s">
        <v>23</v>
      </c>
      <c r="D14">
        <v>1960</v>
      </c>
      <c r="F14" t="s">
        <v>24</v>
      </c>
      <c r="G14">
        <f t="shared" si="0"/>
        <v>48.2</v>
      </c>
      <c r="H14" t="s">
        <v>24</v>
      </c>
      <c r="I14">
        <f t="shared" si="1"/>
        <v>48.2</v>
      </c>
      <c r="J14">
        <v>9</v>
      </c>
      <c r="K14">
        <f>3*1.2</f>
        <v>3.5999999999999996</v>
      </c>
      <c r="N14">
        <v>4</v>
      </c>
      <c r="O14">
        <v>3</v>
      </c>
      <c r="P14">
        <v>7</v>
      </c>
      <c r="Q14">
        <v>6</v>
      </c>
      <c r="R14">
        <v>9</v>
      </c>
      <c r="S14">
        <f>(16-R14+1)*1.2</f>
        <v>9.6</v>
      </c>
      <c r="V14">
        <v>9</v>
      </c>
      <c r="W14">
        <f>(21-V14+1)*2</f>
        <v>26</v>
      </c>
    </row>
    <row r="15" spans="1:25" x14ac:dyDescent="0.25">
      <c r="A15">
        <v>12</v>
      </c>
      <c r="B15" t="s">
        <v>60</v>
      </c>
      <c r="C15" t="s">
        <v>15</v>
      </c>
      <c r="D15">
        <v>1987</v>
      </c>
      <c r="G15">
        <f t="shared" si="0"/>
        <v>35.799999999999997</v>
      </c>
      <c r="H15" t="s">
        <v>24</v>
      </c>
      <c r="I15">
        <f t="shared" si="1"/>
        <v>35.799999999999997</v>
      </c>
      <c r="T15">
        <v>6</v>
      </c>
      <c r="U15">
        <f>(9-T15+1)*1.2</f>
        <v>4.8</v>
      </c>
      <c r="V15">
        <v>10</v>
      </c>
      <c r="W15">
        <f>(21-V15+1)*2</f>
        <v>24</v>
      </c>
      <c r="X15">
        <v>11</v>
      </c>
      <c r="Y15">
        <f>17-X15+1</f>
        <v>7</v>
      </c>
    </row>
    <row r="16" spans="1:25" x14ac:dyDescent="0.25">
      <c r="A16">
        <v>13</v>
      </c>
      <c r="B16" t="s">
        <v>13</v>
      </c>
      <c r="C16" t="s">
        <v>15</v>
      </c>
      <c r="D16">
        <v>1996</v>
      </c>
      <c r="E16" t="s">
        <v>24</v>
      </c>
      <c r="G16">
        <f t="shared" si="0"/>
        <v>31.8</v>
      </c>
      <c r="H16" t="s">
        <v>77</v>
      </c>
      <c r="I16">
        <f t="shared" si="1"/>
        <v>31.8</v>
      </c>
      <c r="J16">
        <v>10</v>
      </c>
      <c r="K16">
        <f>2*1.2</f>
        <v>2.4</v>
      </c>
      <c r="L16">
        <v>6</v>
      </c>
      <c r="M16">
        <v>6</v>
      </c>
      <c r="P16">
        <v>8</v>
      </c>
      <c r="Q16">
        <v>5</v>
      </c>
      <c r="T16">
        <v>8</v>
      </c>
      <c r="U16">
        <f>(9-T16+1)*1.2</f>
        <v>2.4</v>
      </c>
      <c r="V16">
        <v>15</v>
      </c>
      <c r="W16">
        <f>(21-V16+1)*2</f>
        <v>14</v>
      </c>
      <c r="X16">
        <v>16</v>
      </c>
      <c r="Y16">
        <f>17-X16+1</f>
        <v>2</v>
      </c>
    </row>
    <row r="17" spans="1:25" x14ac:dyDescent="0.25">
      <c r="A17">
        <v>14</v>
      </c>
      <c r="B17" t="s">
        <v>28</v>
      </c>
      <c r="C17" t="s">
        <v>15</v>
      </c>
      <c r="D17">
        <v>1985</v>
      </c>
      <c r="G17">
        <f t="shared" si="0"/>
        <v>28</v>
      </c>
      <c r="H17" t="s">
        <v>24</v>
      </c>
      <c r="I17">
        <f t="shared" si="1"/>
        <v>28</v>
      </c>
      <c r="L17">
        <v>1</v>
      </c>
      <c r="M17">
        <v>12.5</v>
      </c>
      <c r="X17">
        <v>3</v>
      </c>
      <c r="Y17">
        <f>17-X17+1+0.5</f>
        <v>15.5</v>
      </c>
    </row>
    <row r="18" spans="1:25" x14ac:dyDescent="0.25">
      <c r="A18">
        <v>15</v>
      </c>
      <c r="B18" t="s">
        <v>38</v>
      </c>
      <c r="C18" t="s">
        <v>23</v>
      </c>
      <c r="D18">
        <v>1970</v>
      </c>
      <c r="F18" t="s">
        <v>24</v>
      </c>
      <c r="G18">
        <f t="shared" si="0"/>
        <v>19.2</v>
      </c>
      <c r="H18" t="s">
        <v>24</v>
      </c>
      <c r="I18">
        <f t="shared" si="1"/>
        <v>19.2</v>
      </c>
      <c r="N18">
        <v>5</v>
      </c>
      <c r="O18">
        <v>2</v>
      </c>
      <c r="P18">
        <v>9</v>
      </c>
      <c r="Q18">
        <v>4</v>
      </c>
      <c r="R18">
        <v>6</v>
      </c>
      <c r="S18">
        <f t="shared" ref="S18:S23" si="2">(16-R18+1)*1.2</f>
        <v>13.2</v>
      </c>
    </row>
    <row r="19" spans="1:25" x14ac:dyDescent="0.25">
      <c r="A19">
        <v>16</v>
      </c>
      <c r="B19" t="s">
        <v>14</v>
      </c>
      <c r="C19" t="s">
        <v>15</v>
      </c>
      <c r="D19">
        <v>1962</v>
      </c>
      <c r="F19" t="s">
        <v>24</v>
      </c>
      <c r="G19">
        <f t="shared" si="0"/>
        <v>17.2</v>
      </c>
      <c r="H19" t="s">
        <v>24</v>
      </c>
      <c r="I19">
        <f t="shared" si="1"/>
        <v>17.2</v>
      </c>
      <c r="J19">
        <v>11</v>
      </c>
      <c r="K19">
        <f>1*1.2</f>
        <v>1.2</v>
      </c>
      <c r="L19">
        <v>8</v>
      </c>
      <c r="M19">
        <v>4</v>
      </c>
      <c r="R19">
        <v>7</v>
      </c>
      <c r="S19">
        <f t="shared" si="2"/>
        <v>12</v>
      </c>
    </row>
    <row r="20" spans="1:25" x14ac:dyDescent="0.25">
      <c r="A20">
        <v>17</v>
      </c>
      <c r="B20" t="s">
        <v>44</v>
      </c>
      <c r="C20" t="s">
        <v>45</v>
      </c>
      <c r="D20">
        <v>1957</v>
      </c>
      <c r="F20" t="s">
        <v>24</v>
      </c>
      <c r="G20">
        <f t="shared" si="0"/>
        <v>15.6</v>
      </c>
      <c r="H20" t="s">
        <v>77</v>
      </c>
      <c r="I20">
        <f t="shared" si="1"/>
        <v>15.6</v>
      </c>
      <c r="R20">
        <v>4</v>
      </c>
      <c r="S20">
        <f t="shared" si="2"/>
        <v>15.6</v>
      </c>
    </row>
    <row r="21" spans="1:25" x14ac:dyDescent="0.25">
      <c r="A21">
        <v>18</v>
      </c>
      <c r="B21" t="s">
        <v>50</v>
      </c>
      <c r="C21" t="s">
        <v>22</v>
      </c>
      <c r="D21">
        <v>1943</v>
      </c>
      <c r="F21" t="s">
        <v>24</v>
      </c>
      <c r="G21">
        <f t="shared" si="0"/>
        <v>14.4</v>
      </c>
      <c r="H21" t="s">
        <v>24</v>
      </c>
      <c r="I21">
        <f t="shared" si="1"/>
        <v>14.4</v>
      </c>
      <c r="N21">
        <v>6</v>
      </c>
      <c r="O21">
        <v>1</v>
      </c>
      <c r="R21">
        <v>10</v>
      </c>
      <c r="S21">
        <f t="shared" si="2"/>
        <v>8.4</v>
      </c>
      <c r="X21">
        <v>13</v>
      </c>
      <c r="Y21">
        <f>17-X21+1</f>
        <v>5</v>
      </c>
    </row>
    <row r="22" spans="1:25" x14ac:dyDescent="0.25">
      <c r="A22">
        <v>19</v>
      </c>
      <c r="B22" t="s">
        <v>51</v>
      </c>
      <c r="C22" t="s">
        <v>15</v>
      </c>
      <c r="D22">
        <v>1939</v>
      </c>
      <c r="F22" t="s">
        <v>24</v>
      </c>
      <c r="G22">
        <f t="shared" si="0"/>
        <v>11.2</v>
      </c>
      <c r="H22" t="s">
        <v>24</v>
      </c>
      <c r="I22">
        <f t="shared" si="1"/>
        <v>11.2</v>
      </c>
      <c r="R22">
        <v>11</v>
      </c>
      <c r="S22">
        <f t="shared" si="2"/>
        <v>7.1999999999999993</v>
      </c>
      <c r="X22">
        <v>14</v>
      </c>
      <c r="Y22">
        <f>17-X22+1</f>
        <v>4</v>
      </c>
    </row>
    <row r="23" spans="1:25" x14ac:dyDescent="0.25">
      <c r="A23">
        <v>20</v>
      </c>
      <c r="B23" t="s">
        <v>34</v>
      </c>
      <c r="C23" t="s">
        <v>35</v>
      </c>
      <c r="D23">
        <v>1954</v>
      </c>
      <c r="F23" t="s">
        <v>24</v>
      </c>
      <c r="G23">
        <f t="shared" si="0"/>
        <v>9</v>
      </c>
      <c r="H23" t="s">
        <v>24</v>
      </c>
      <c r="I23">
        <f t="shared" si="1"/>
        <v>9</v>
      </c>
      <c r="L23">
        <v>10</v>
      </c>
      <c r="M23">
        <v>2</v>
      </c>
      <c r="R23">
        <v>12</v>
      </c>
      <c r="S23">
        <f t="shared" si="2"/>
        <v>6</v>
      </c>
      <c r="X23">
        <v>17</v>
      </c>
      <c r="Y23">
        <f>17-X23+1</f>
        <v>1</v>
      </c>
    </row>
    <row r="24" spans="1:25" x14ac:dyDescent="0.25">
      <c r="A24">
        <v>21</v>
      </c>
      <c r="B24" t="s">
        <v>42</v>
      </c>
      <c r="D24">
        <v>1974</v>
      </c>
      <c r="G24">
        <f t="shared" si="0"/>
        <v>8</v>
      </c>
      <c r="H24" t="s">
        <v>24</v>
      </c>
      <c r="I24">
        <f t="shared" si="1"/>
        <v>8</v>
      </c>
      <c r="P24">
        <v>11</v>
      </c>
      <c r="Q24">
        <v>2</v>
      </c>
      <c r="V24">
        <v>19</v>
      </c>
      <c r="W24">
        <f>(21-V24+1)*2</f>
        <v>6</v>
      </c>
    </row>
    <row r="25" spans="1:25" x14ac:dyDescent="0.25">
      <c r="A25">
        <v>22</v>
      </c>
      <c r="B25" t="s">
        <v>33</v>
      </c>
      <c r="C25" t="s">
        <v>15</v>
      </c>
      <c r="D25">
        <v>1952</v>
      </c>
      <c r="F25" t="s">
        <v>24</v>
      </c>
      <c r="G25">
        <f t="shared" si="0"/>
        <v>6</v>
      </c>
      <c r="H25" t="s">
        <v>24</v>
      </c>
      <c r="I25">
        <f t="shared" si="1"/>
        <v>6</v>
      </c>
      <c r="L25">
        <v>9</v>
      </c>
      <c r="M25">
        <v>3</v>
      </c>
      <c r="X25">
        <v>15</v>
      </c>
      <c r="Y25">
        <f>17-X25+1</f>
        <v>3</v>
      </c>
    </row>
    <row r="26" spans="1:25" x14ac:dyDescent="0.25">
      <c r="A26">
        <v>23</v>
      </c>
      <c r="B26" t="s">
        <v>43</v>
      </c>
      <c r="C26" t="s">
        <v>71</v>
      </c>
      <c r="D26">
        <v>1958</v>
      </c>
      <c r="F26" t="s">
        <v>24</v>
      </c>
      <c r="G26">
        <f t="shared" si="0"/>
        <v>5</v>
      </c>
      <c r="H26" t="s">
        <v>24</v>
      </c>
      <c r="I26">
        <f t="shared" si="1"/>
        <v>5</v>
      </c>
      <c r="P26">
        <v>12</v>
      </c>
      <c r="Q26">
        <v>1</v>
      </c>
      <c r="V26">
        <v>20</v>
      </c>
      <c r="W26">
        <f>(21-V26+1)*2</f>
        <v>4</v>
      </c>
    </row>
    <row r="27" spans="1:25" x14ac:dyDescent="0.25">
      <c r="A27">
        <v>24</v>
      </c>
      <c r="B27" t="s">
        <v>10</v>
      </c>
      <c r="C27" t="s">
        <v>22</v>
      </c>
      <c r="D27">
        <v>1991</v>
      </c>
      <c r="E27" t="s">
        <v>24</v>
      </c>
      <c r="G27">
        <f t="shared" si="0"/>
        <v>58.9</v>
      </c>
      <c r="I27">
        <v>0</v>
      </c>
      <c r="J27">
        <v>7</v>
      </c>
      <c r="K27">
        <f>5*1.2</f>
        <v>6</v>
      </c>
      <c r="T27">
        <v>3</v>
      </c>
      <c r="U27">
        <f>(9-T27+1)*1.2+0.5</f>
        <v>8.9</v>
      </c>
      <c r="V27">
        <v>6</v>
      </c>
      <c r="W27">
        <f>(21-V27+1)*2</f>
        <v>32</v>
      </c>
      <c r="X27">
        <v>6</v>
      </c>
      <c r="Y27">
        <f>17-X27+1</f>
        <v>12</v>
      </c>
    </row>
    <row r="28" spans="1:25" x14ac:dyDescent="0.25">
      <c r="A28">
        <v>25</v>
      </c>
      <c r="B28" t="s">
        <v>11</v>
      </c>
      <c r="C28" t="s">
        <v>15</v>
      </c>
      <c r="D28">
        <v>1991</v>
      </c>
      <c r="E28" t="s">
        <v>24</v>
      </c>
      <c r="G28">
        <f t="shared" si="0"/>
        <v>43.4</v>
      </c>
      <c r="I28">
        <v>0</v>
      </c>
      <c r="J28">
        <v>8</v>
      </c>
      <c r="K28">
        <f>4*1.2</f>
        <v>4.8</v>
      </c>
      <c r="L28">
        <v>7</v>
      </c>
      <c r="M28">
        <v>5</v>
      </c>
      <c r="T28">
        <v>7</v>
      </c>
      <c r="U28">
        <f>(9-T28+1)*1.2</f>
        <v>3.5999999999999996</v>
      </c>
      <c r="V28">
        <v>11</v>
      </c>
      <c r="W28">
        <f>(21-V28+1)*2</f>
        <v>22</v>
      </c>
      <c r="X28">
        <v>10</v>
      </c>
      <c r="Y28">
        <f>17-X28+1</f>
        <v>8</v>
      </c>
    </row>
    <row r="29" spans="1:25" x14ac:dyDescent="0.25">
      <c r="A29">
        <v>26</v>
      </c>
      <c r="B29" t="s">
        <v>63</v>
      </c>
      <c r="C29" t="s">
        <v>64</v>
      </c>
      <c r="D29">
        <v>1997</v>
      </c>
      <c r="E29" t="s">
        <v>24</v>
      </c>
      <c r="G29">
        <f t="shared" si="0"/>
        <v>20</v>
      </c>
      <c r="I29">
        <v>0</v>
      </c>
      <c r="V29">
        <v>12</v>
      </c>
      <c r="W29">
        <f>(21-V29+1)*2</f>
        <v>20</v>
      </c>
    </row>
    <row r="30" spans="1:25" x14ac:dyDescent="0.25">
      <c r="A30">
        <v>27</v>
      </c>
      <c r="B30" t="s">
        <v>46</v>
      </c>
      <c r="C30" t="s">
        <v>47</v>
      </c>
      <c r="D30">
        <v>1964</v>
      </c>
      <c r="F30" t="s">
        <v>24</v>
      </c>
      <c r="G30">
        <f t="shared" si="0"/>
        <v>19</v>
      </c>
      <c r="I30">
        <v>0</v>
      </c>
      <c r="R30">
        <v>2</v>
      </c>
      <c r="S30">
        <f>(16-R30+1)*1.2+1</f>
        <v>19</v>
      </c>
    </row>
    <row r="31" spans="1:25" x14ac:dyDescent="0.25">
      <c r="A31">
        <v>28</v>
      </c>
      <c r="B31" t="s">
        <v>65</v>
      </c>
      <c r="C31" t="s">
        <v>66</v>
      </c>
      <c r="D31">
        <v>1964</v>
      </c>
      <c r="F31" t="s">
        <v>24</v>
      </c>
      <c r="G31">
        <f t="shared" si="0"/>
        <v>18</v>
      </c>
      <c r="I31">
        <v>0</v>
      </c>
      <c r="V31">
        <v>13</v>
      </c>
      <c r="W31">
        <f>(21-V31+1)*2</f>
        <v>18</v>
      </c>
    </row>
    <row r="32" spans="1:25" x14ac:dyDescent="0.25">
      <c r="A32">
        <v>29</v>
      </c>
      <c r="B32" t="s">
        <v>67</v>
      </c>
      <c r="C32" t="s">
        <v>68</v>
      </c>
      <c r="D32">
        <v>1993</v>
      </c>
      <c r="E32" t="s">
        <v>24</v>
      </c>
      <c r="G32">
        <f t="shared" si="0"/>
        <v>16</v>
      </c>
      <c r="I32">
        <v>0</v>
      </c>
      <c r="V32">
        <v>17</v>
      </c>
      <c r="W32">
        <f>(21-V32+1)*2</f>
        <v>10</v>
      </c>
      <c r="X32">
        <v>12</v>
      </c>
      <c r="Y32">
        <f>17-X32+1</f>
        <v>6</v>
      </c>
    </row>
    <row r="33" spans="1:25" x14ac:dyDescent="0.25">
      <c r="A33">
        <v>30</v>
      </c>
      <c r="B33" t="s">
        <v>74</v>
      </c>
      <c r="C33" t="s">
        <v>47</v>
      </c>
      <c r="D33">
        <v>1993</v>
      </c>
      <c r="E33" t="s">
        <v>24</v>
      </c>
      <c r="G33">
        <f t="shared" si="0"/>
        <v>13</v>
      </c>
      <c r="I33">
        <v>0</v>
      </c>
      <c r="X33">
        <v>5</v>
      </c>
      <c r="Y33">
        <f>17-X33+1</f>
        <v>13</v>
      </c>
    </row>
    <row r="34" spans="1:25" x14ac:dyDescent="0.25">
      <c r="A34">
        <v>31</v>
      </c>
      <c r="B34" t="s">
        <v>48</v>
      </c>
      <c r="C34" t="s">
        <v>49</v>
      </c>
      <c r="D34">
        <v>1960</v>
      </c>
      <c r="F34" t="s">
        <v>24</v>
      </c>
      <c r="G34">
        <f t="shared" si="0"/>
        <v>10.799999999999999</v>
      </c>
      <c r="I34">
        <v>0</v>
      </c>
      <c r="R34">
        <v>8</v>
      </c>
      <c r="S34">
        <f>(16-R34+1)*1.2</f>
        <v>10.799999999999999</v>
      </c>
    </row>
    <row r="35" spans="1:25" x14ac:dyDescent="0.25">
      <c r="A35">
        <v>32</v>
      </c>
      <c r="B35" t="s">
        <v>69</v>
      </c>
      <c r="C35" t="s">
        <v>66</v>
      </c>
      <c r="D35">
        <v>1994</v>
      </c>
      <c r="E35" t="s">
        <v>24</v>
      </c>
      <c r="G35">
        <f t="shared" si="0"/>
        <v>8</v>
      </c>
      <c r="I35">
        <v>0</v>
      </c>
      <c r="V35">
        <v>18</v>
      </c>
      <c r="W35">
        <f>(21-V35+1)*2</f>
        <v>8</v>
      </c>
    </row>
    <row r="36" spans="1:25" x14ac:dyDescent="0.25">
      <c r="A36">
        <v>33</v>
      </c>
      <c r="B36" t="s">
        <v>53</v>
      </c>
      <c r="C36" t="s">
        <v>52</v>
      </c>
      <c r="D36">
        <v>1955</v>
      </c>
      <c r="F36" t="s">
        <v>24</v>
      </c>
      <c r="G36">
        <f t="shared" si="0"/>
        <v>4.8</v>
      </c>
      <c r="I36">
        <v>0</v>
      </c>
      <c r="R36">
        <v>13</v>
      </c>
      <c r="S36">
        <f>(16-R36+1)*1.2</f>
        <v>4.8</v>
      </c>
    </row>
    <row r="37" spans="1:25" x14ac:dyDescent="0.25">
      <c r="A37">
        <v>35</v>
      </c>
      <c r="B37" t="s">
        <v>36</v>
      </c>
      <c r="C37" t="s">
        <v>15</v>
      </c>
      <c r="D37">
        <v>1995</v>
      </c>
      <c r="E37" t="s">
        <v>24</v>
      </c>
      <c r="G37">
        <f t="shared" si="0"/>
        <v>4</v>
      </c>
      <c r="I37">
        <v>0</v>
      </c>
      <c r="L37">
        <v>11</v>
      </c>
      <c r="M37">
        <v>1</v>
      </c>
      <c r="P37">
        <v>10</v>
      </c>
      <c r="Q37">
        <v>3</v>
      </c>
    </row>
    <row r="38" spans="1:25" x14ac:dyDescent="0.25">
      <c r="A38">
        <v>36</v>
      </c>
      <c r="B38" t="s">
        <v>70</v>
      </c>
      <c r="C38" t="s">
        <v>66</v>
      </c>
      <c r="D38">
        <v>1997</v>
      </c>
      <c r="E38" t="s">
        <v>24</v>
      </c>
      <c r="G38">
        <f t="shared" si="0"/>
        <v>4</v>
      </c>
      <c r="I38">
        <v>0</v>
      </c>
      <c r="V38">
        <v>20</v>
      </c>
      <c r="W38">
        <f>(21-V38+1)*2</f>
        <v>4</v>
      </c>
    </row>
    <row r="39" spans="1:25" x14ac:dyDescent="0.25">
      <c r="A39">
        <v>37</v>
      </c>
      <c r="B39" t="s">
        <v>54</v>
      </c>
      <c r="C39" t="s">
        <v>55</v>
      </c>
      <c r="D39">
        <v>1950</v>
      </c>
      <c r="F39" t="s">
        <v>24</v>
      </c>
      <c r="G39">
        <f t="shared" si="0"/>
        <v>3.5999999999999996</v>
      </c>
      <c r="I39">
        <v>0</v>
      </c>
      <c r="R39">
        <v>14</v>
      </c>
      <c r="S39">
        <f>(16-R39+1)*1.2</f>
        <v>3.5999999999999996</v>
      </c>
    </row>
    <row r="40" spans="1:25" x14ac:dyDescent="0.25">
      <c r="A40">
        <v>39</v>
      </c>
      <c r="B40" t="s">
        <v>56</v>
      </c>
      <c r="C40" t="s">
        <v>47</v>
      </c>
      <c r="D40">
        <v>1960</v>
      </c>
      <c r="F40" t="s">
        <v>24</v>
      </c>
      <c r="G40">
        <f t="shared" si="0"/>
        <v>2.4</v>
      </c>
      <c r="I40">
        <v>0</v>
      </c>
      <c r="R40">
        <v>15</v>
      </c>
      <c r="S40">
        <f>(16-R40+1)*1.2</f>
        <v>2.4</v>
      </c>
    </row>
    <row r="41" spans="1:25" x14ac:dyDescent="0.25">
      <c r="A41">
        <v>40</v>
      </c>
      <c r="B41" t="s">
        <v>57</v>
      </c>
      <c r="C41" t="s">
        <v>58</v>
      </c>
      <c r="D41">
        <v>1966</v>
      </c>
      <c r="F41" t="s">
        <v>24</v>
      </c>
      <c r="G41">
        <f t="shared" si="0"/>
        <v>1.2</v>
      </c>
      <c r="I41">
        <v>0</v>
      </c>
      <c r="R41">
        <v>16</v>
      </c>
      <c r="S41">
        <f>(16-R41+1)*1.2</f>
        <v>1.2</v>
      </c>
    </row>
    <row r="42" spans="1:25" x14ac:dyDescent="0.25">
      <c r="A42">
        <v>41</v>
      </c>
      <c r="B42" t="s">
        <v>61</v>
      </c>
      <c r="C42" t="s">
        <v>22</v>
      </c>
      <c r="D42">
        <v>1994</v>
      </c>
      <c r="E42" t="s">
        <v>24</v>
      </c>
      <c r="G42">
        <f t="shared" si="0"/>
        <v>1.2</v>
      </c>
      <c r="I42">
        <v>0</v>
      </c>
      <c r="T42">
        <v>9</v>
      </c>
      <c r="U42">
        <f>(9-T42+1)*1.2</f>
        <v>1.2</v>
      </c>
    </row>
  </sheetData>
  <sortState ref="B4:Y42">
    <sortCondition descending="1" ref="I4:I4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Mazur</dc:creator>
  <cp:lastModifiedBy>Piotr Mazur</cp:lastModifiedBy>
  <dcterms:created xsi:type="dcterms:W3CDTF">2012-07-17T13:47:15Z</dcterms:created>
  <dcterms:modified xsi:type="dcterms:W3CDTF">2015-01-11T14:10:48Z</dcterms:modified>
</cp:coreProperties>
</file>