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90" yWindow="0" windowWidth="20730" windowHeight="101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6" i="1" l="1"/>
  <c r="C45" i="1"/>
  <c r="G7" i="1" l="1"/>
  <c r="G39" i="1"/>
  <c r="G29" i="1"/>
  <c r="G30" i="1"/>
  <c r="Y6" i="1"/>
  <c r="Y5" i="1"/>
  <c r="Y4" i="1"/>
  <c r="Y7" i="1"/>
  <c r="Y11" i="1"/>
  <c r="Y12" i="1"/>
  <c r="Y10" i="1"/>
  <c r="Y18" i="1"/>
  <c r="Y17" i="1"/>
  <c r="Y20" i="1"/>
  <c r="Y21" i="1"/>
  <c r="Y24" i="1"/>
  <c r="Y28" i="1"/>
  <c r="Y27" i="1"/>
  <c r="Y39" i="1"/>
  <c r="Y42" i="1"/>
  <c r="G42" i="1" s="1"/>
  <c r="Y25" i="1"/>
  <c r="G25" i="1" s="1"/>
  <c r="Y29" i="1"/>
  <c r="Y30" i="1"/>
  <c r="Y37" i="1"/>
  <c r="G37" i="1" s="1"/>
  <c r="Y44" i="1"/>
  <c r="G44" i="1" s="1"/>
  <c r="U13" i="1" l="1"/>
  <c r="U5" i="1"/>
  <c r="U4" i="1"/>
  <c r="U9" i="1"/>
  <c r="U8" i="1"/>
  <c r="U6" i="1"/>
  <c r="U14" i="1"/>
  <c r="U7" i="1"/>
  <c r="U12" i="1"/>
  <c r="U10" i="1"/>
  <c r="U15" i="1"/>
  <c r="U23" i="1"/>
  <c r="U26" i="1"/>
  <c r="U33" i="1"/>
  <c r="W14" i="1" l="1"/>
  <c r="W19" i="1"/>
  <c r="G19" i="1" s="1"/>
  <c r="W4" i="1"/>
  <c r="W9" i="1"/>
  <c r="W5" i="1"/>
  <c r="W7" i="1"/>
  <c r="W8" i="1"/>
  <c r="W6" i="1"/>
  <c r="W12" i="1"/>
  <c r="W10" i="1"/>
  <c r="W11" i="1"/>
  <c r="W15" i="1"/>
  <c r="W13" i="1"/>
  <c r="G13" i="1" s="1"/>
  <c r="W16" i="1"/>
  <c r="W23" i="1"/>
  <c r="W32" i="1"/>
  <c r="W33" i="1"/>
  <c r="W21" i="1"/>
  <c r="W26" i="1"/>
  <c r="W35" i="1"/>
  <c r="G35" i="1" s="1"/>
  <c r="S17" i="1"/>
  <c r="G17" i="1" s="1"/>
  <c r="S22" i="1"/>
  <c r="G22" i="1" s="1"/>
  <c r="S9" i="1"/>
  <c r="S7" i="1"/>
  <c r="S12" i="1"/>
  <c r="S18" i="1"/>
  <c r="S10" i="1"/>
  <c r="S11" i="1"/>
  <c r="S15" i="1"/>
  <c r="S28" i="1"/>
  <c r="S36" i="1"/>
  <c r="S31" i="1"/>
  <c r="S33" i="1"/>
  <c r="S20" i="1"/>
  <c r="G20" i="1" s="1"/>
  <c r="S40" i="1"/>
  <c r="G40" i="1" s="1"/>
  <c r="S24" i="1"/>
  <c r="G24" i="1" s="1"/>
  <c r="S23" i="1"/>
  <c r="S32" i="1"/>
  <c r="G32" i="1" s="1"/>
  <c r="S38" i="1"/>
  <c r="G38" i="1" s="1"/>
  <c r="S43" i="1"/>
  <c r="G43" i="1" s="1"/>
  <c r="Q5" i="1"/>
  <c r="Q8" i="1"/>
  <c r="Q4" i="1"/>
  <c r="Q6" i="1"/>
  <c r="Q12" i="1"/>
  <c r="Q18" i="1"/>
  <c r="Q7" i="1"/>
  <c r="Q27" i="1"/>
  <c r="Q9" i="1"/>
  <c r="Q15" i="1"/>
  <c r="Q16" i="1"/>
  <c r="G16" i="1" s="1"/>
  <c r="Q10" i="1"/>
  <c r="Q28" i="1"/>
  <c r="Q36" i="1"/>
  <c r="Q31" i="1"/>
  <c r="G31" i="1" s="1"/>
  <c r="Q33" i="1"/>
  <c r="G33" i="1" s="1"/>
  <c r="Q26" i="1"/>
  <c r="O5" i="1"/>
  <c r="O6" i="1"/>
  <c r="O4" i="1"/>
  <c r="O8" i="1"/>
  <c r="O7" i="1"/>
  <c r="O9" i="1"/>
  <c r="G9" i="1" s="1"/>
  <c r="O41" i="1"/>
  <c r="G41" i="1" s="1"/>
  <c r="O15" i="1"/>
  <c r="K4" i="1"/>
  <c r="K8" i="1"/>
  <c r="K5" i="1"/>
  <c r="K6" i="1"/>
  <c r="K34" i="1"/>
  <c r="G34" i="1" s="1"/>
  <c r="K11" i="1"/>
  <c r="G11" i="1" s="1"/>
  <c r="K12" i="1"/>
  <c r="G12" i="1" s="1"/>
  <c r="K18" i="1"/>
  <c r="K7" i="1"/>
  <c r="K27" i="1"/>
  <c r="G27" i="1" s="1"/>
  <c r="K21" i="1"/>
  <c r="K26" i="1"/>
  <c r="K14" i="1"/>
  <c r="G14" i="1" s="1"/>
  <c r="K13" i="1"/>
  <c r="G26" i="1" l="1"/>
  <c r="G18" i="1"/>
  <c r="G6" i="1"/>
  <c r="G15" i="1"/>
  <c r="G8" i="1"/>
  <c r="G28" i="1"/>
  <c r="G23" i="1"/>
  <c r="G36" i="1"/>
  <c r="G21" i="1"/>
  <c r="G5" i="1"/>
  <c r="G4" i="1"/>
  <c r="G10" i="1"/>
</calcChain>
</file>

<file path=xl/sharedStrings.xml><?xml version="1.0" encoding="utf-8"?>
<sst xmlns="http://schemas.openxmlformats.org/spreadsheetml/2006/main" count="223" uniqueCount="103">
  <si>
    <t>Zawodnik</t>
  </si>
  <si>
    <t>Klub</t>
  </si>
  <si>
    <t>ur.</t>
  </si>
  <si>
    <t>Piotr Kula</t>
  </si>
  <si>
    <t>Rafał Szukiel</t>
  </si>
  <si>
    <t>Miłosz Wojewski</t>
  </si>
  <si>
    <t>Tomasz Kosmicki</t>
  </si>
  <si>
    <t>Michał Jodłowski</t>
  </si>
  <si>
    <t>Łukasz Lesiński</t>
  </si>
  <si>
    <t>Maciej Maląg</t>
  </si>
  <si>
    <t>Paweł Karłowski</t>
  </si>
  <si>
    <t>Tomasz Mikulski</t>
  </si>
  <si>
    <t>Jakub Reszka</t>
  </si>
  <si>
    <t>Marek Michalski</t>
  </si>
  <si>
    <t>KS Spójnia Warszawa</t>
  </si>
  <si>
    <t>junior</t>
  </si>
  <si>
    <t>masters</t>
  </si>
  <si>
    <t>BTŻ Biskupiec</t>
  </si>
  <si>
    <t>AKS OSW Olsztyn</t>
  </si>
  <si>
    <t>WKŻ Wolsztyn</t>
  </si>
  <si>
    <t>SEJK "Pogoń" Szczecin</t>
  </si>
  <si>
    <t>UKS "FIR" Warszawa</t>
  </si>
  <si>
    <t>SKŻ "Hestia" Sopot</t>
  </si>
  <si>
    <t>tak</t>
  </si>
  <si>
    <t>Punkty</t>
  </si>
  <si>
    <t>Puchar PZŻ - 1,2</t>
  </si>
  <si>
    <t>Puchar Warszawy - 1,0</t>
  </si>
  <si>
    <t>Piotr Mazur</t>
  </si>
  <si>
    <t xml:space="preserve">Piotr Pajor </t>
  </si>
  <si>
    <t>Bogusław Nowakowski</t>
  </si>
  <si>
    <t>Jacek Binkowski</t>
  </si>
  <si>
    <t>Stanisław Wieteska</t>
  </si>
  <si>
    <t>Jan Kominek</t>
  </si>
  <si>
    <t>SWOS Zegrze</t>
  </si>
  <si>
    <t>Paweł Wasylkowski</t>
  </si>
  <si>
    <t>Nord Cup - 1,0</t>
  </si>
  <si>
    <t>Marek Krause</t>
  </si>
  <si>
    <t>Suma</t>
  </si>
  <si>
    <t>Mistrzostwa Polski Masters - 1,2</t>
  </si>
  <si>
    <t>Marek Kubat</t>
  </si>
  <si>
    <t>Sławomir Wójciński</t>
  </si>
  <si>
    <t>Andre Skarka</t>
  </si>
  <si>
    <t>YKP San Francisco</t>
  </si>
  <si>
    <t>Jarosław Wojewski</t>
  </si>
  <si>
    <t>ChKŻ Chojnice</t>
  </si>
  <si>
    <t>Mariusz Świstelnicki</t>
  </si>
  <si>
    <t>Szczecińskie Centrum Żeglarskie</t>
  </si>
  <si>
    <t>Jan Okulicz-Kozaryn</t>
  </si>
  <si>
    <t>Wojciech Jankowski</t>
  </si>
  <si>
    <t>BKŻ Bydgoszcz</t>
  </si>
  <si>
    <t>Witold Tejkowski</t>
  </si>
  <si>
    <t>Adam Wełniński</t>
  </si>
  <si>
    <t>LKS Charzykowy</t>
  </si>
  <si>
    <t>Bogdan Babiński</t>
  </si>
  <si>
    <t>Wojciech Hapke</t>
  </si>
  <si>
    <t>niestowarzyszony</t>
  </si>
  <si>
    <t>Akademickie Mistrzostwa Polski - 1,2</t>
  </si>
  <si>
    <t>Marek Wojdakowski</t>
  </si>
  <si>
    <t>Bartosz Ptak</t>
  </si>
  <si>
    <t>WKZ Wolsztyn</t>
  </si>
  <si>
    <t>Włodzimierz Radwaniecki</t>
  </si>
  <si>
    <t>YK Stal Gdynia</t>
  </si>
  <si>
    <t>Kacper Jarocki</t>
  </si>
  <si>
    <t>ŻLKS Poznań</t>
  </si>
  <si>
    <t>Mateusz Kobyliński</t>
  </si>
  <si>
    <t>Gierczak Piotr</t>
  </si>
  <si>
    <t>UKS Navigo Sopot</t>
  </si>
  <si>
    <t>Jeremi Zimny</t>
  </si>
  <si>
    <t>Mistrzostwa Warszawy - 1,0</t>
  </si>
  <si>
    <t>Mikołaj Lahn</t>
  </si>
  <si>
    <t>Suma po korekcie składek</t>
  </si>
  <si>
    <t>Składki</t>
  </si>
  <si>
    <t>Puchar Prezydenta Miasta Gdynia - 1,0</t>
  </si>
  <si>
    <t>Mistrzostwa Polski - 1,5</t>
  </si>
  <si>
    <t>Jakub Marciniak</t>
  </si>
  <si>
    <t>AZS PG Gdańsk</t>
  </si>
  <si>
    <t>"Spójnia" Warszawa</t>
  </si>
  <si>
    <t>Robert Jarocki</t>
  </si>
  <si>
    <t>JOMITOKA Stargard Szczeciński</t>
  </si>
  <si>
    <t>KW Garland Gliwice</t>
  </si>
  <si>
    <t>Łukasz Kielnar</t>
  </si>
  <si>
    <t>Sławski Klub Żeglarski</t>
  </si>
  <si>
    <t>ŁKR Latający Holender</t>
  </si>
  <si>
    <t>Cezary Jakubowski</t>
  </si>
  <si>
    <t>AZS Poznań</t>
  </si>
  <si>
    <t>Mieczysław Popłonyk</t>
  </si>
  <si>
    <t>Marek Jarocki</t>
  </si>
  <si>
    <t>Dariusz Czapski</t>
  </si>
  <si>
    <t>Jarosław Kula</t>
  </si>
  <si>
    <t>Juliusz Reichelt</t>
  </si>
  <si>
    <t>Michał Gaj</t>
  </si>
  <si>
    <t>tak???</t>
  </si>
  <si>
    <t>Poninkiewicz Konrad</t>
  </si>
  <si>
    <t>Grzegorz Czarkowski</t>
  </si>
  <si>
    <t>Tomasz Gaj</t>
  </si>
  <si>
    <t>MKS 2 Warszawa</t>
  </si>
  <si>
    <t>Tomasz Wieteska</t>
  </si>
  <si>
    <t>Janusz Taber</t>
  </si>
  <si>
    <t>YKP Warszawa</t>
  </si>
  <si>
    <t>Ilość imprez</t>
  </si>
  <si>
    <t>Srednia Frekwencja - 7 weekendow</t>
  </si>
  <si>
    <t>Srednia Frekwencja - 8 imprez</t>
  </si>
  <si>
    <t>Ranking Pucharu Polski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</si>
</sst>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tabSelected="1" workbookViewId="0">
      <selection activeCell="B1" sqref="B1"/>
    </sheetView>
  </sheetViews>
  <sheetFormatPr defaultRowHeight="15" x14ac:dyDescent="0.25"/>
  <cols>
    <col min="1" max="1" width="4.140625" customWidth="1"/>
    <col min="2" max="2" width="24.42578125" customWidth="1"/>
    <col min="3" max="3" width="20.85546875" customWidth="1"/>
    <col min="5" max="5" width="6.7109375" customWidth="1"/>
    <col min="6" max="6" width="7.5703125" customWidth="1"/>
    <col min="7" max="7" width="6.5703125" customWidth="1"/>
    <col min="8" max="8" width="7" customWidth="1"/>
    <col min="9" max="9" width="8" customWidth="1"/>
    <col min="10" max="10" width="15.7109375" customWidth="1"/>
    <col min="11" max="11" width="7.140625" customWidth="1"/>
    <col min="12" max="12" width="22.5703125" customWidth="1"/>
    <col min="13" max="13" width="7.42578125" customWidth="1"/>
    <col min="14" max="14" width="37" customWidth="1"/>
    <col min="15" max="15" width="7.42578125" customWidth="1"/>
    <col min="16" max="16" width="14.140625" customWidth="1"/>
    <col min="17" max="17" width="6.85546875" customWidth="1"/>
    <col min="18" max="18" width="29.28515625" customWidth="1"/>
    <col min="19" max="19" width="7.28515625" customWidth="1"/>
    <col min="20" max="20" width="33.85546875" customWidth="1"/>
    <col min="21" max="21" width="6.85546875" customWidth="1"/>
    <col min="22" max="22" width="21.28515625" customWidth="1"/>
    <col min="23" max="23" width="9.5703125" customWidth="1"/>
    <col min="24" max="24" width="24.5703125" customWidth="1"/>
  </cols>
  <sheetData>
    <row r="1" spans="1:26" ht="15.75" x14ac:dyDescent="0.25">
      <c r="B1" s="1" t="s">
        <v>102</v>
      </c>
    </row>
    <row r="3" spans="1:26" x14ac:dyDescent="0.25">
      <c r="B3" t="s">
        <v>0</v>
      </c>
      <c r="C3" t="s">
        <v>1</v>
      </c>
      <c r="D3" t="s">
        <v>2</v>
      </c>
      <c r="E3" t="s">
        <v>15</v>
      </c>
      <c r="F3" t="s">
        <v>16</v>
      </c>
      <c r="G3" t="s">
        <v>37</v>
      </c>
      <c r="H3" t="s">
        <v>71</v>
      </c>
      <c r="I3" t="s">
        <v>70</v>
      </c>
      <c r="J3" t="s">
        <v>25</v>
      </c>
      <c r="K3" t="s">
        <v>24</v>
      </c>
      <c r="L3" t="s">
        <v>26</v>
      </c>
      <c r="M3" t="s">
        <v>24</v>
      </c>
      <c r="N3" t="s">
        <v>72</v>
      </c>
      <c r="O3" t="s">
        <v>24</v>
      </c>
      <c r="P3" t="s">
        <v>35</v>
      </c>
      <c r="Q3" t="s">
        <v>24</v>
      </c>
      <c r="R3" t="s">
        <v>38</v>
      </c>
      <c r="S3" t="s">
        <v>24</v>
      </c>
      <c r="T3" t="s">
        <v>56</v>
      </c>
      <c r="U3" t="s">
        <v>24</v>
      </c>
      <c r="V3" t="s">
        <v>73</v>
      </c>
      <c r="W3" t="s">
        <v>24</v>
      </c>
      <c r="X3" t="s">
        <v>68</v>
      </c>
      <c r="Y3" t="s">
        <v>24</v>
      </c>
      <c r="Z3" t="s">
        <v>99</v>
      </c>
    </row>
    <row r="4" spans="1:26" x14ac:dyDescent="0.25">
      <c r="A4">
        <v>1</v>
      </c>
      <c r="B4" t="s">
        <v>5</v>
      </c>
      <c r="C4" t="s">
        <v>20</v>
      </c>
      <c r="D4">
        <v>1991</v>
      </c>
      <c r="G4">
        <f>K4+M4+O4+Q4+S4+U4+W4+Y4</f>
        <v>115.44999999999999</v>
      </c>
      <c r="H4" t="s">
        <v>23</v>
      </c>
      <c r="J4">
        <v>1</v>
      </c>
      <c r="K4">
        <f>(14+1.5)*1.2</f>
        <v>18.599999999999998</v>
      </c>
      <c r="N4">
        <v>1</v>
      </c>
      <c r="O4">
        <f>9-N4+1.5</f>
        <v>9.5</v>
      </c>
      <c r="P4">
        <v>3</v>
      </c>
      <c r="Q4">
        <f>(19-P4)+0.5</f>
        <v>16.5</v>
      </c>
      <c r="T4">
        <v>1</v>
      </c>
      <c r="U4">
        <f>(15-T4+1.5)*1.2</f>
        <v>18.599999999999998</v>
      </c>
      <c r="V4">
        <v>3</v>
      </c>
      <c r="W4">
        <f>(23-V4+0.5)*1.5</f>
        <v>30.75</v>
      </c>
      <c r="X4">
        <v>1</v>
      </c>
      <c r="Y4">
        <f>21-X4+1.5</f>
        <v>21.5</v>
      </c>
      <c r="Z4">
        <v>6</v>
      </c>
    </row>
    <row r="5" spans="1:26" x14ac:dyDescent="0.25">
      <c r="A5">
        <v>2</v>
      </c>
      <c r="B5" t="s">
        <v>7</v>
      </c>
      <c r="C5" t="s">
        <v>21</v>
      </c>
      <c r="D5">
        <v>1991</v>
      </c>
      <c r="G5">
        <f>K5+M5+O5+Q5+S5+U5+W5+Y5</f>
        <v>103.3</v>
      </c>
      <c r="H5" t="s">
        <v>23</v>
      </c>
      <c r="J5">
        <v>5</v>
      </c>
      <c r="K5">
        <f>(15-J5)*1.2</f>
        <v>12</v>
      </c>
      <c r="N5">
        <v>3</v>
      </c>
      <c r="O5">
        <f>9-N5+0.5</f>
        <v>6.5</v>
      </c>
      <c r="P5">
        <v>1</v>
      </c>
      <c r="Q5">
        <f>(19-P5)+1.5</f>
        <v>19.5</v>
      </c>
      <c r="T5">
        <v>2</v>
      </c>
      <c r="U5">
        <f>(15-T5+1)*1.2</f>
        <v>16.8</v>
      </c>
      <c r="V5">
        <v>4</v>
      </c>
      <c r="W5">
        <f t="shared" ref="W5:W13" si="0">(23-V5)*1.5</f>
        <v>28.5</v>
      </c>
      <c r="X5">
        <v>2</v>
      </c>
      <c r="Y5">
        <f>21-X5+1</f>
        <v>20</v>
      </c>
      <c r="Z5">
        <v>6</v>
      </c>
    </row>
    <row r="6" spans="1:26" x14ac:dyDescent="0.25">
      <c r="A6">
        <v>3</v>
      </c>
      <c r="B6" t="s">
        <v>69</v>
      </c>
      <c r="C6" t="s">
        <v>21</v>
      </c>
      <c r="D6">
        <v>1993</v>
      </c>
      <c r="E6" t="s">
        <v>23</v>
      </c>
      <c r="G6">
        <f>K6+M6+O6+Q6+S6+U6+W6+Y6</f>
        <v>88</v>
      </c>
      <c r="H6" t="s">
        <v>23</v>
      </c>
      <c r="J6">
        <v>6</v>
      </c>
      <c r="K6">
        <f>(15-J6)*1.2</f>
        <v>10.799999999999999</v>
      </c>
      <c r="N6">
        <v>2</v>
      </c>
      <c r="O6">
        <f>9-N6+1</f>
        <v>8</v>
      </c>
      <c r="P6">
        <v>4</v>
      </c>
      <c r="Q6">
        <f>(19-P6)</f>
        <v>15</v>
      </c>
      <c r="T6">
        <v>4</v>
      </c>
      <c r="U6">
        <f>(15-T6)*1.2</f>
        <v>13.2</v>
      </c>
      <c r="V6">
        <v>8</v>
      </c>
      <c r="W6">
        <f t="shared" si="0"/>
        <v>22.5</v>
      </c>
      <c r="X6">
        <v>3</v>
      </c>
      <c r="Y6">
        <f>21-X6+0.5</f>
        <v>18.5</v>
      </c>
      <c r="Z6">
        <v>5</v>
      </c>
    </row>
    <row r="7" spans="1:26" x14ac:dyDescent="0.25">
      <c r="A7">
        <v>4</v>
      </c>
      <c r="B7" t="s">
        <v>60</v>
      </c>
      <c r="C7" t="s">
        <v>22</v>
      </c>
      <c r="D7">
        <v>1964</v>
      </c>
      <c r="F7" t="s">
        <v>23</v>
      </c>
      <c r="G7">
        <f>K7+M7+O7+Q7+S7+U7+W7+Y7-4.8</f>
        <v>78.500000000000014</v>
      </c>
      <c r="H7" t="s">
        <v>23</v>
      </c>
      <c r="J7">
        <v>11</v>
      </c>
      <c r="K7">
        <f>(15-J7)*1.2</f>
        <v>4.8</v>
      </c>
      <c r="N7">
        <v>4</v>
      </c>
      <c r="O7">
        <f>9-N7</f>
        <v>5</v>
      </c>
      <c r="P7">
        <v>6</v>
      </c>
      <c r="Q7">
        <f>(19-P7)</f>
        <v>13</v>
      </c>
      <c r="R7">
        <v>11</v>
      </c>
      <c r="S7">
        <f>(23-R7)*1.2</f>
        <v>14.399999999999999</v>
      </c>
      <c r="T7">
        <v>7</v>
      </c>
      <c r="U7">
        <f>(15-T7)*1.2</f>
        <v>9.6</v>
      </c>
      <c r="V7">
        <v>10</v>
      </c>
      <c r="W7">
        <f t="shared" si="0"/>
        <v>19.5</v>
      </c>
      <c r="X7">
        <v>4</v>
      </c>
      <c r="Y7">
        <f>21-X7</f>
        <v>17</v>
      </c>
      <c r="Z7">
        <v>7</v>
      </c>
    </row>
    <row r="8" spans="1:26" x14ac:dyDescent="0.25">
      <c r="A8">
        <v>5</v>
      </c>
      <c r="B8" t="s">
        <v>8</v>
      </c>
      <c r="C8" t="s">
        <v>20</v>
      </c>
      <c r="D8">
        <v>1984</v>
      </c>
      <c r="G8">
        <f t="shared" ref="G8:G44" si="1">K8+M8+O8+Q8+S8+U8+W8+Y8</f>
        <v>73.8</v>
      </c>
      <c r="H8" t="s">
        <v>23</v>
      </c>
      <c r="J8">
        <v>3</v>
      </c>
      <c r="K8">
        <f>(12+0.5)*1.2</f>
        <v>15</v>
      </c>
      <c r="N8">
        <v>6</v>
      </c>
      <c r="O8">
        <f>9-N8</f>
        <v>3</v>
      </c>
      <c r="P8">
        <v>2</v>
      </c>
      <c r="Q8">
        <f>(19-P8)+1</f>
        <v>18</v>
      </c>
      <c r="T8">
        <v>6</v>
      </c>
      <c r="U8">
        <f>(15-T8)*1.2</f>
        <v>10.799999999999999</v>
      </c>
      <c r="V8">
        <v>5</v>
      </c>
      <c r="W8">
        <f t="shared" si="0"/>
        <v>27</v>
      </c>
      <c r="Z8">
        <v>5</v>
      </c>
    </row>
    <row r="9" spans="1:26" x14ac:dyDescent="0.25">
      <c r="A9">
        <v>6</v>
      </c>
      <c r="B9" t="s">
        <v>67</v>
      </c>
      <c r="C9" t="s">
        <v>19</v>
      </c>
      <c r="D9">
        <v>1994</v>
      </c>
      <c r="E9" t="s">
        <v>23</v>
      </c>
      <c r="G9">
        <f t="shared" si="1"/>
        <v>73.2</v>
      </c>
      <c r="H9" t="s">
        <v>23</v>
      </c>
      <c r="N9">
        <v>5</v>
      </c>
      <c r="O9">
        <f>9-N9</f>
        <v>4</v>
      </c>
      <c r="P9">
        <v>8</v>
      </c>
      <c r="Q9">
        <f>(19-P9)</f>
        <v>11</v>
      </c>
      <c r="R9">
        <v>1</v>
      </c>
      <c r="S9">
        <f>(23-R9+1.5)*1.2</f>
        <v>28.2</v>
      </c>
      <c r="T9">
        <v>5</v>
      </c>
      <c r="U9">
        <f>(15-T9)*1.2</f>
        <v>12</v>
      </c>
      <c r="V9">
        <v>11</v>
      </c>
      <c r="W9">
        <f t="shared" si="0"/>
        <v>18</v>
      </c>
      <c r="Z9">
        <v>5</v>
      </c>
    </row>
    <row r="10" spans="1:26" x14ac:dyDescent="0.25">
      <c r="A10">
        <v>7</v>
      </c>
      <c r="B10" t="s">
        <v>29</v>
      </c>
      <c r="C10" t="s">
        <v>79</v>
      </c>
      <c r="D10">
        <v>1957</v>
      </c>
      <c r="F10" t="s">
        <v>23</v>
      </c>
      <c r="G10">
        <f t="shared" si="1"/>
        <v>65.3</v>
      </c>
      <c r="H10" t="s">
        <v>23</v>
      </c>
      <c r="L10">
        <v>7</v>
      </c>
      <c r="M10">
        <v>0</v>
      </c>
      <c r="P10">
        <v>9</v>
      </c>
      <c r="Q10">
        <f>(19-P10)</f>
        <v>10</v>
      </c>
      <c r="R10">
        <v>5</v>
      </c>
      <c r="S10">
        <f>(23-R10)*1.2</f>
        <v>21.599999999999998</v>
      </c>
      <c r="T10">
        <v>9</v>
      </c>
      <c r="U10">
        <f>(15-T10)*1.2</f>
        <v>7.1999999999999993</v>
      </c>
      <c r="V10">
        <v>16</v>
      </c>
      <c r="W10">
        <f t="shared" si="0"/>
        <v>10.5</v>
      </c>
      <c r="X10">
        <v>5</v>
      </c>
      <c r="Y10">
        <f>21-X10</f>
        <v>16</v>
      </c>
      <c r="Z10">
        <v>6</v>
      </c>
    </row>
    <row r="11" spans="1:26" x14ac:dyDescent="0.25">
      <c r="A11">
        <v>8</v>
      </c>
      <c r="B11" t="s">
        <v>27</v>
      </c>
      <c r="C11" t="s">
        <v>76</v>
      </c>
      <c r="D11">
        <v>1985</v>
      </c>
      <c r="G11">
        <f t="shared" si="1"/>
        <v>65.2</v>
      </c>
      <c r="H11" t="s">
        <v>23</v>
      </c>
      <c r="J11">
        <v>8</v>
      </c>
      <c r="K11">
        <f>(15-J11)*1.2</f>
        <v>8.4</v>
      </c>
      <c r="L11">
        <v>1</v>
      </c>
      <c r="M11">
        <v>0</v>
      </c>
      <c r="R11">
        <v>4</v>
      </c>
      <c r="S11">
        <f>(23-R11)*1.2</f>
        <v>22.8</v>
      </c>
      <c r="V11">
        <v>9</v>
      </c>
      <c r="W11">
        <f t="shared" si="0"/>
        <v>21</v>
      </c>
      <c r="X11">
        <v>8</v>
      </c>
      <c r="Y11">
        <f>21-X11</f>
        <v>13</v>
      </c>
      <c r="Z11">
        <v>5</v>
      </c>
    </row>
    <row r="12" spans="1:26" x14ac:dyDescent="0.25">
      <c r="A12">
        <v>9</v>
      </c>
      <c r="B12" t="s">
        <v>12</v>
      </c>
      <c r="C12" t="s">
        <v>76</v>
      </c>
      <c r="D12">
        <v>1996</v>
      </c>
      <c r="E12" t="s">
        <v>23</v>
      </c>
      <c r="G12">
        <f t="shared" si="1"/>
        <v>58.1</v>
      </c>
      <c r="H12" t="s">
        <v>23</v>
      </c>
      <c r="J12">
        <v>9</v>
      </c>
      <c r="K12">
        <f>(15-J12)*1.2</f>
        <v>7.1999999999999993</v>
      </c>
      <c r="L12">
        <v>5</v>
      </c>
      <c r="M12">
        <v>0</v>
      </c>
      <c r="P12">
        <v>11</v>
      </c>
      <c r="Q12">
        <f>(19-P12)</f>
        <v>8</v>
      </c>
      <c r="R12">
        <v>9</v>
      </c>
      <c r="S12">
        <f>(23-R12)*1.2</f>
        <v>16.8</v>
      </c>
      <c r="T12">
        <v>12</v>
      </c>
      <c r="U12">
        <f>(15-T12)*1.2</f>
        <v>3.5999999999999996</v>
      </c>
      <c r="V12">
        <v>12</v>
      </c>
      <c r="W12">
        <f t="shared" si="0"/>
        <v>16.5</v>
      </c>
      <c r="X12">
        <v>15</v>
      </c>
      <c r="Y12">
        <f>21-X12</f>
        <v>6</v>
      </c>
      <c r="Z12">
        <v>7</v>
      </c>
    </row>
    <row r="13" spans="1:26" x14ac:dyDescent="0.25">
      <c r="A13">
        <v>10</v>
      </c>
      <c r="B13" t="s">
        <v>74</v>
      </c>
      <c r="C13" t="s">
        <v>75</v>
      </c>
      <c r="D13">
        <v>1992</v>
      </c>
      <c r="E13" t="s">
        <v>23</v>
      </c>
      <c r="G13">
        <f t="shared" si="1"/>
        <v>57.3</v>
      </c>
      <c r="H13" t="s">
        <v>23</v>
      </c>
      <c r="J13">
        <v>2</v>
      </c>
      <c r="K13">
        <f>(13+1)*1.2</f>
        <v>16.8</v>
      </c>
      <c r="T13">
        <v>3</v>
      </c>
      <c r="U13">
        <f>(15-T13+0.5)*1.2</f>
        <v>15</v>
      </c>
      <c r="V13">
        <v>6</v>
      </c>
      <c r="W13">
        <f t="shared" si="0"/>
        <v>25.5</v>
      </c>
      <c r="Z13">
        <v>3</v>
      </c>
    </row>
    <row r="14" spans="1:26" x14ac:dyDescent="0.25">
      <c r="A14">
        <v>11</v>
      </c>
      <c r="B14" t="s">
        <v>3</v>
      </c>
      <c r="C14" t="s">
        <v>17</v>
      </c>
      <c r="D14">
        <v>1987</v>
      </c>
      <c r="G14">
        <f t="shared" si="1"/>
        <v>56.85</v>
      </c>
      <c r="H14" t="s">
        <v>23</v>
      </c>
      <c r="J14">
        <v>4</v>
      </c>
      <c r="K14">
        <f>(15-J14)*1.2</f>
        <v>13.2</v>
      </c>
      <c r="T14">
        <v>8</v>
      </c>
      <c r="U14">
        <f>(15-T14)*1.2</f>
        <v>8.4</v>
      </c>
      <c r="V14">
        <v>1</v>
      </c>
      <c r="W14">
        <f>(23-V14+1.5)*1.5</f>
        <v>35.25</v>
      </c>
      <c r="Z14">
        <v>3</v>
      </c>
    </row>
    <row r="15" spans="1:26" x14ac:dyDescent="0.25">
      <c r="A15">
        <v>12</v>
      </c>
      <c r="B15" t="s">
        <v>64</v>
      </c>
      <c r="C15" t="s">
        <v>22</v>
      </c>
      <c r="D15">
        <v>1994</v>
      </c>
      <c r="E15" t="s">
        <v>23</v>
      </c>
      <c r="G15">
        <f t="shared" si="1"/>
        <v>44.7</v>
      </c>
      <c r="N15">
        <v>8</v>
      </c>
      <c r="O15">
        <f>9-N15</f>
        <v>1</v>
      </c>
      <c r="P15">
        <v>14</v>
      </c>
      <c r="Q15">
        <f>(19-P15)</f>
        <v>5</v>
      </c>
      <c r="R15">
        <v>7</v>
      </c>
      <c r="S15">
        <f>(23-R15)*1.2</f>
        <v>19.2</v>
      </c>
      <c r="T15">
        <v>10</v>
      </c>
      <c r="U15">
        <f>(15-T15)*1.2</f>
        <v>6</v>
      </c>
      <c r="V15">
        <v>14</v>
      </c>
      <c r="W15">
        <f>(23-V15)*1.5</f>
        <v>13.5</v>
      </c>
      <c r="Z15">
        <v>5</v>
      </c>
    </row>
    <row r="16" spans="1:26" x14ac:dyDescent="0.25">
      <c r="A16">
        <v>13</v>
      </c>
      <c r="B16" t="s">
        <v>6</v>
      </c>
      <c r="C16" t="s">
        <v>19</v>
      </c>
      <c r="D16">
        <v>1986</v>
      </c>
      <c r="G16">
        <f t="shared" si="1"/>
        <v>38</v>
      </c>
      <c r="P16">
        <v>5</v>
      </c>
      <c r="Q16">
        <f>(19-P16)</f>
        <v>14</v>
      </c>
      <c r="V16">
        <v>7</v>
      </c>
      <c r="W16">
        <f>(23-V16)*1.5</f>
        <v>24</v>
      </c>
      <c r="Z16">
        <v>2</v>
      </c>
    </row>
    <row r="17" spans="1:26" x14ac:dyDescent="0.25">
      <c r="A17">
        <v>14</v>
      </c>
      <c r="B17" t="s">
        <v>86</v>
      </c>
      <c r="C17" t="s">
        <v>63</v>
      </c>
      <c r="D17">
        <v>1970</v>
      </c>
      <c r="F17" t="s">
        <v>23</v>
      </c>
      <c r="G17">
        <f t="shared" si="1"/>
        <v>36.599999999999994</v>
      </c>
      <c r="R17">
        <v>3</v>
      </c>
      <c r="S17">
        <f>(23-R17+0.5)*1.2</f>
        <v>24.599999999999998</v>
      </c>
      <c r="X17">
        <v>9</v>
      </c>
      <c r="Y17">
        <f>21-X17</f>
        <v>12</v>
      </c>
      <c r="Z17">
        <v>2</v>
      </c>
    </row>
    <row r="18" spans="1:26" x14ac:dyDescent="0.25">
      <c r="A18">
        <v>15</v>
      </c>
      <c r="B18" t="s">
        <v>30</v>
      </c>
      <c r="C18" t="s">
        <v>76</v>
      </c>
      <c r="D18">
        <v>1957</v>
      </c>
      <c r="F18" t="s">
        <v>23</v>
      </c>
      <c r="G18">
        <f t="shared" si="1"/>
        <v>36</v>
      </c>
      <c r="H18" t="s">
        <v>23</v>
      </c>
      <c r="J18">
        <v>10</v>
      </c>
      <c r="K18">
        <f>(15-J18)*1.2</f>
        <v>6</v>
      </c>
      <c r="L18">
        <v>4</v>
      </c>
      <c r="M18">
        <v>0</v>
      </c>
      <c r="P18">
        <v>10</v>
      </c>
      <c r="Q18">
        <f>(19-P18)</f>
        <v>9</v>
      </c>
      <c r="R18">
        <v>13</v>
      </c>
      <c r="S18">
        <f>(23-R18)*1.2</f>
        <v>12</v>
      </c>
      <c r="X18">
        <v>12</v>
      </c>
      <c r="Y18">
        <f>21-X18</f>
        <v>9</v>
      </c>
      <c r="Z18">
        <v>5</v>
      </c>
    </row>
    <row r="19" spans="1:26" x14ac:dyDescent="0.25">
      <c r="A19">
        <v>16</v>
      </c>
      <c r="B19" t="s">
        <v>4</v>
      </c>
      <c r="C19" t="s">
        <v>18</v>
      </c>
      <c r="D19">
        <v>1976</v>
      </c>
      <c r="G19">
        <f t="shared" si="1"/>
        <v>33</v>
      </c>
      <c r="H19" t="s">
        <v>23</v>
      </c>
      <c r="V19">
        <v>2</v>
      </c>
      <c r="W19">
        <f>(23-V19+1)*1.5</f>
        <v>33</v>
      </c>
      <c r="Z19">
        <v>1</v>
      </c>
    </row>
    <row r="20" spans="1:26" x14ac:dyDescent="0.25">
      <c r="A20">
        <v>17</v>
      </c>
      <c r="B20" t="s">
        <v>28</v>
      </c>
      <c r="C20" t="s">
        <v>14</v>
      </c>
      <c r="D20">
        <v>1960</v>
      </c>
      <c r="F20" t="s">
        <v>23</v>
      </c>
      <c r="G20">
        <f t="shared" si="1"/>
        <v>29</v>
      </c>
      <c r="H20" t="s">
        <v>23</v>
      </c>
      <c r="L20">
        <v>2</v>
      </c>
      <c r="M20">
        <v>0</v>
      </c>
      <c r="R20">
        <v>8</v>
      </c>
      <c r="S20">
        <f>(23-R20)*1.2</f>
        <v>18</v>
      </c>
      <c r="X20">
        <v>10</v>
      </c>
      <c r="Y20">
        <f>21-X20</f>
        <v>11</v>
      </c>
      <c r="Z20">
        <v>3</v>
      </c>
    </row>
    <row r="21" spans="1:26" x14ac:dyDescent="0.25">
      <c r="A21">
        <v>18</v>
      </c>
      <c r="B21" t="s">
        <v>58</v>
      </c>
      <c r="C21" t="s">
        <v>19</v>
      </c>
      <c r="D21">
        <v>1997</v>
      </c>
      <c r="E21" t="s">
        <v>23</v>
      </c>
      <c r="G21">
        <f t="shared" si="1"/>
        <v>27.4</v>
      </c>
      <c r="H21" t="s">
        <v>23</v>
      </c>
      <c r="J21">
        <v>13</v>
      </c>
      <c r="K21">
        <f>(15-J21)*1.2</f>
        <v>2.4</v>
      </c>
      <c r="V21">
        <v>13</v>
      </c>
      <c r="W21">
        <f>(23-V21)*1.5</f>
        <v>15</v>
      </c>
      <c r="X21">
        <v>11</v>
      </c>
      <c r="Y21">
        <f>21-X21</f>
        <v>10</v>
      </c>
      <c r="Z21">
        <v>3</v>
      </c>
    </row>
    <row r="22" spans="1:26" x14ac:dyDescent="0.25">
      <c r="A22">
        <v>19</v>
      </c>
      <c r="B22" t="s">
        <v>85</v>
      </c>
      <c r="C22" t="s">
        <v>84</v>
      </c>
      <c r="D22">
        <v>1972</v>
      </c>
      <c r="F22" t="s">
        <v>23</v>
      </c>
      <c r="G22">
        <f t="shared" si="1"/>
        <v>26.4</v>
      </c>
      <c r="R22">
        <v>2</v>
      </c>
      <c r="S22">
        <f>(23-R22+1)*1.2</f>
        <v>26.4</v>
      </c>
      <c r="Z22">
        <v>1</v>
      </c>
    </row>
    <row r="23" spans="1:26" x14ac:dyDescent="0.25">
      <c r="A23">
        <v>20</v>
      </c>
      <c r="B23" t="s">
        <v>88</v>
      </c>
      <c r="C23" t="s">
        <v>17</v>
      </c>
      <c r="D23">
        <v>1961</v>
      </c>
      <c r="F23" t="s">
        <v>23</v>
      </c>
      <c r="G23">
        <f t="shared" si="1"/>
        <v>23.1</v>
      </c>
      <c r="H23" t="s">
        <v>23</v>
      </c>
      <c r="R23">
        <v>12</v>
      </c>
      <c r="S23">
        <f>(23-R23)*1.2</f>
        <v>13.2</v>
      </c>
      <c r="T23">
        <v>13</v>
      </c>
      <c r="U23">
        <f>(15-T23)*1.2</f>
        <v>2.4</v>
      </c>
      <c r="V23">
        <v>18</v>
      </c>
      <c r="W23">
        <f>(23-V23)*1.5</f>
        <v>7.5</v>
      </c>
      <c r="Z23">
        <v>3</v>
      </c>
    </row>
    <row r="24" spans="1:26" x14ac:dyDescent="0.25">
      <c r="A24">
        <v>21</v>
      </c>
      <c r="B24" t="s">
        <v>87</v>
      </c>
      <c r="C24" t="s">
        <v>14</v>
      </c>
      <c r="D24">
        <v>1972</v>
      </c>
      <c r="F24" t="s">
        <v>23</v>
      </c>
      <c r="G24">
        <f t="shared" si="1"/>
        <v>22.6</v>
      </c>
      <c r="H24" t="s">
        <v>23</v>
      </c>
      <c r="R24">
        <v>10</v>
      </c>
      <c r="S24">
        <f>(23-R24)*1.2</f>
        <v>15.6</v>
      </c>
      <c r="X24">
        <v>14</v>
      </c>
      <c r="Y24">
        <f>21-X24</f>
        <v>7</v>
      </c>
      <c r="Z24">
        <v>2</v>
      </c>
    </row>
    <row r="25" spans="1:26" x14ac:dyDescent="0.25">
      <c r="A25">
        <v>22</v>
      </c>
      <c r="B25" t="s">
        <v>92</v>
      </c>
      <c r="C25" t="s">
        <v>82</v>
      </c>
      <c r="G25">
        <f t="shared" si="1"/>
        <v>21</v>
      </c>
      <c r="H25" t="s">
        <v>91</v>
      </c>
      <c r="L25">
        <v>12</v>
      </c>
      <c r="M25">
        <v>0</v>
      </c>
      <c r="Y25">
        <f>21-X25</f>
        <v>21</v>
      </c>
      <c r="Z25">
        <v>2</v>
      </c>
    </row>
    <row r="26" spans="1:26" x14ac:dyDescent="0.25">
      <c r="A26">
        <v>23</v>
      </c>
      <c r="B26" t="s">
        <v>77</v>
      </c>
      <c r="C26" t="s">
        <v>19</v>
      </c>
      <c r="D26">
        <v>1995</v>
      </c>
      <c r="E26" t="s">
        <v>23</v>
      </c>
      <c r="G26">
        <f t="shared" si="1"/>
        <v>19</v>
      </c>
      <c r="H26" t="s">
        <v>23</v>
      </c>
      <c r="J26">
        <v>14</v>
      </c>
      <c r="K26">
        <f>(15-J26)*1.2</f>
        <v>1.2</v>
      </c>
      <c r="L26">
        <v>6</v>
      </c>
      <c r="M26">
        <v>0</v>
      </c>
      <c r="P26">
        <v>18</v>
      </c>
      <c r="Q26">
        <f>(19-P26)</f>
        <v>1</v>
      </c>
      <c r="T26">
        <v>11</v>
      </c>
      <c r="U26">
        <f>(15-T26)*1.2</f>
        <v>4.8</v>
      </c>
      <c r="V26">
        <v>15</v>
      </c>
      <c r="W26">
        <f>(23-V26)*1.5</f>
        <v>12</v>
      </c>
      <c r="Z26">
        <v>5</v>
      </c>
    </row>
    <row r="27" spans="1:26" x14ac:dyDescent="0.25">
      <c r="A27">
        <v>24</v>
      </c>
      <c r="B27" t="s">
        <v>62</v>
      </c>
      <c r="C27" t="s">
        <v>76</v>
      </c>
      <c r="D27">
        <v>1993</v>
      </c>
      <c r="E27" t="s">
        <v>23</v>
      </c>
      <c r="G27">
        <f t="shared" si="1"/>
        <v>18.600000000000001</v>
      </c>
      <c r="H27" t="s">
        <v>23</v>
      </c>
      <c r="J27">
        <v>12</v>
      </c>
      <c r="K27">
        <f>(15-J27)*1.2</f>
        <v>3.5999999999999996</v>
      </c>
      <c r="L27">
        <v>3</v>
      </c>
      <c r="M27">
        <v>0</v>
      </c>
      <c r="P27">
        <v>12</v>
      </c>
      <c r="Q27">
        <f>(19-P27)</f>
        <v>7</v>
      </c>
      <c r="X27">
        <v>13</v>
      </c>
      <c r="Y27">
        <f>21-X27</f>
        <v>8</v>
      </c>
      <c r="Z27">
        <v>4</v>
      </c>
    </row>
    <row r="28" spans="1:26" x14ac:dyDescent="0.25">
      <c r="A28">
        <v>25</v>
      </c>
      <c r="B28" t="s">
        <v>47</v>
      </c>
      <c r="C28" t="s">
        <v>21</v>
      </c>
      <c r="D28">
        <v>1943</v>
      </c>
      <c r="F28" t="s">
        <v>23</v>
      </c>
      <c r="G28">
        <f t="shared" si="1"/>
        <v>16.2</v>
      </c>
      <c r="H28" t="s">
        <v>23</v>
      </c>
      <c r="L28">
        <v>10</v>
      </c>
      <c r="M28">
        <v>0</v>
      </c>
      <c r="P28">
        <v>13</v>
      </c>
      <c r="Q28">
        <f>(19-P28)</f>
        <v>6</v>
      </c>
      <c r="R28">
        <v>17</v>
      </c>
      <c r="S28">
        <f>(23-R28)*1.2</f>
        <v>7.1999999999999993</v>
      </c>
      <c r="X28">
        <v>18</v>
      </c>
      <c r="Y28">
        <f>21-X28</f>
        <v>3</v>
      </c>
      <c r="Z28">
        <v>4</v>
      </c>
    </row>
    <row r="29" spans="1:26" x14ac:dyDescent="0.25">
      <c r="A29">
        <v>26</v>
      </c>
      <c r="B29" t="s">
        <v>93</v>
      </c>
      <c r="C29" t="s">
        <v>14</v>
      </c>
      <c r="D29">
        <v>1986</v>
      </c>
      <c r="G29">
        <f t="shared" si="1"/>
        <v>15</v>
      </c>
      <c r="X29">
        <v>6</v>
      </c>
      <c r="Y29">
        <f>21-X29</f>
        <v>15</v>
      </c>
      <c r="Z29">
        <v>1</v>
      </c>
    </row>
    <row r="30" spans="1:26" x14ac:dyDescent="0.25">
      <c r="A30">
        <v>27</v>
      </c>
      <c r="B30" t="s">
        <v>94</v>
      </c>
      <c r="C30" t="s">
        <v>95</v>
      </c>
      <c r="D30">
        <v>1967</v>
      </c>
      <c r="F30" t="s">
        <v>23</v>
      </c>
      <c r="G30">
        <f t="shared" si="1"/>
        <v>14</v>
      </c>
      <c r="X30">
        <v>7</v>
      </c>
      <c r="Y30">
        <f>21-X30</f>
        <v>14</v>
      </c>
      <c r="Z30">
        <v>1</v>
      </c>
    </row>
    <row r="31" spans="1:26" x14ac:dyDescent="0.25">
      <c r="A31">
        <v>28</v>
      </c>
      <c r="B31" t="s">
        <v>36</v>
      </c>
      <c r="C31" t="s">
        <v>22</v>
      </c>
      <c r="D31">
        <v>1970</v>
      </c>
      <c r="F31" t="s">
        <v>23</v>
      </c>
      <c r="G31">
        <f t="shared" si="1"/>
        <v>13.799999999999999</v>
      </c>
      <c r="H31" t="s">
        <v>91</v>
      </c>
      <c r="P31">
        <v>16</v>
      </c>
      <c r="Q31">
        <f>(19-P31)</f>
        <v>3</v>
      </c>
      <c r="R31">
        <v>14</v>
      </c>
      <c r="S31">
        <f>(23-R31)*1.2</f>
        <v>10.799999999999999</v>
      </c>
      <c r="Z31">
        <v>2</v>
      </c>
    </row>
    <row r="32" spans="1:26" x14ac:dyDescent="0.25">
      <c r="A32">
        <v>29</v>
      </c>
      <c r="B32" t="s">
        <v>89</v>
      </c>
      <c r="C32" t="s">
        <v>19</v>
      </c>
      <c r="D32">
        <v>1956</v>
      </c>
      <c r="F32" t="s">
        <v>23</v>
      </c>
      <c r="G32">
        <f t="shared" si="1"/>
        <v>11.4</v>
      </c>
      <c r="R32">
        <v>16</v>
      </c>
      <c r="S32">
        <f>(23-R32)*1.2</f>
        <v>8.4</v>
      </c>
      <c r="V32">
        <v>21</v>
      </c>
      <c r="W32">
        <f>(23-V32)*1.5</f>
        <v>3</v>
      </c>
      <c r="Z32">
        <v>2</v>
      </c>
    </row>
    <row r="33" spans="1:26" x14ac:dyDescent="0.25">
      <c r="A33">
        <v>30</v>
      </c>
      <c r="B33" t="s">
        <v>39</v>
      </c>
      <c r="C33" t="s">
        <v>22</v>
      </c>
      <c r="D33">
        <v>1974</v>
      </c>
      <c r="F33" t="s">
        <v>23</v>
      </c>
      <c r="G33">
        <f t="shared" si="1"/>
        <v>10.7</v>
      </c>
      <c r="H33" t="s">
        <v>23</v>
      </c>
      <c r="P33">
        <v>17</v>
      </c>
      <c r="Q33">
        <f>(19-P33)</f>
        <v>2</v>
      </c>
      <c r="R33">
        <v>18</v>
      </c>
      <c r="S33">
        <f>(23-R33)*1.2</f>
        <v>6</v>
      </c>
      <c r="T33">
        <v>14</v>
      </c>
      <c r="U33">
        <f>(15-T33)*1.2</f>
        <v>1.2</v>
      </c>
      <c r="V33">
        <v>22</v>
      </c>
      <c r="W33">
        <f>(23-V33)*1.5</f>
        <v>1.5</v>
      </c>
      <c r="Z33">
        <v>4</v>
      </c>
    </row>
    <row r="34" spans="1:26" x14ac:dyDescent="0.25">
      <c r="A34">
        <v>31</v>
      </c>
      <c r="B34" t="s">
        <v>9</v>
      </c>
      <c r="C34" t="s">
        <v>21</v>
      </c>
      <c r="D34">
        <v>1991</v>
      </c>
      <c r="G34">
        <f t="shared" si="1"/>
        <v>9.6</v>
      </c>
      <c r="H34" t="s">
        <v>23</v>
      </c>
      <c r="J34">
        <v>7</v>
      </c>
      <c r="K34">
        <f>(15-J34)*1.2</f>
        <v>9.6</v>
      </c>
      <c r="Z34">
        <v>1</v>
      </c>
    </row>
    <row r="35" spans="1:26" x14ac:dyDescent="0.25">
      <c r="A35">
        <v>32</v>
      </c>
      <c r="B35" t="s">
        <v>90</v>
      </c>
      <c r="C35" t="s">
        <v>21</v>
      </c>
      <c r="D35">
        <v>1995</v>
      </c>
      <c r="E35" t="s">
        <v>23</v>
      </c>
      <c r="G35">
        <f t="shared" si="1"/>
        <v>9</v>
      </c>
      <c r="V35">
        <v>17</v>
      </c>
      <c r="W35">
        <f>(23-V35)*1.5</f>
        <v>9</v>
      </c>
      <c r="Z35">
        <v>1</v>
      </c>
    </row>
    <row r="36" spans="1:26" x14ac:dyDescent="0.25">
      <c r="A36">
        <v>16</v>
      </c>
      <c r="B36" t="s">
        <v>80</v>
      </c>
      <c r="C36" t="s">
        <v>81</v>
      </c>
      <c r="G36">
        <f t="shared" si="1"/>
        <v>6.4</v>
      </c>
      <c r="H36" t="s">
        <v>23</v>
      </c>
      <c r="P36">
        <v>15</v>
      </c>
      <c r="Q36">
        <f>(19-P36)</f>
        <v>4</v>
      </c>
      <c r="R36">
        <v>21</v>
      </c>
      <c r="S36">
        <f>(23-R36)*1.2</f>
        <v>2.4</v>
      </c>
      <c r="Z36">
        <v>2</v>
      </c>
    </row>
    <row r="37" spans="1:26" x14ac:dyDescent="0.25">
      <c r="A37">
        <v>35</v>
      </c>
      <c r="B37" t="s">
        <v>96</v>
      </c>
      <c r="C37" t="s">
        <v>14</v>
      </c>
      <c r="D37">
        <v>1987</v>
      </c>
      <c r="G37">
        <f t="shared" si="1"/>
        <v>5</v>
      </c>
      <c r="X37">
        <v>16</v>
      </c>
      <c r="Y37">
        <f>21-X37</f>
        <v>5</v>
      </c>
      <c r="Z37">
        <v>1</v>
      </c>
    </row>
    <row r="38" spans="1:26" x14ac:dyDescent="0.25">
      <c r="A38">
        <v>36</v>
      </c>
      <c r="B38" t="s">
        <v>11</v>
      </c>
      <c r="C38" t="s">
        <v>22</v>
      </c>
      <c r="D38">
        <v>1960</v>
      </c>
      <c r="F38" t="s">
        <v>23</v>
      </c>
      <c r="G38">
        <f t="shared" si="1"/>
        <v>4.8</v>
      </c>
      <c r="H38" t="s">
        <v>23</v>
      </c>
      <c r="R38">
        <v>19</v>
      </c>
      <c r="S38">
        <f>(23-R38)*1.2</f>
        <v>4.8</v>
      </c>
      <c r="Z38">
        <v>1</v>
      </c>
    </row>
    <row r="39" spans="1:26" x14ac:dyDescent="0.25">
      <c r="A39">
        <v>37</v>
      </c>
      <c r="B39" t="s">
        <v>48</v>
      </c>
      <c r="C39" t="s">
        <v>14</v>
      </c>
      <c r="D39">
        <v>1939</v>
      </c>
      <c r="F39" t="s">
        <v>23</v>
      </c>
      <c r="G39">
        <f t="shared" si="1"/>
        <v>4</v>
      </c>
      <c r="H39" t="s">
        <v>91</v>
      </c>
      <c r="L39">
        <v>8</v>
      </c>
      <c r="M39">
        <v>0</v>
      </c>
      <c r="X39">
        <v>17</v>
      </c>
      <c r="Y39">
        <f>21-X39</f>
        <v>4</v>
      </c>
      <c r="Z39">
        <v>2</v>
      </c>
    </row>
    <row r="40" spans="1:26" x14ac:dyDescent="0.25">
      <c r="A40">
        <v>39</v>
      </c>
      <c r="B40" t="s">
        <v>32</v>
      </c>
      <c r="C40" t="s">
        <v>33</v>
      </c>
      <c r="D40">
        <v>1954</v>
      </c>
      <c r="F40" t="s">
        <v>23</v>
      </c>
      <c r="G40">
        <f t="shared" si="1"/>
        <v>3.5999999999999996</v>
      </c>
      <c r="L40">
        <v>9</v>
      </c>
      <c r="M40">
        <v>0</v>
      </c>
      <c r="R40">
        <v>20</v>
      </c>
      <c r="S40">
        <f>(23-R40)*1.2</f>
        <v>3.5999999999999996</v>
      </c>
      <c r="Z40">
        <v>2</v>
      </c>
    </row>
    <row r="41" spans="1:26" x14ac:dyDescent="0.25">
      <c r="A41">
        <v>40</v>
      </c>
      <c r="B41" t="s">
        <v>83</v>
      </c>
      <c r="C41" t="s">
        <v>78</v>
      </c>
      <c r="D41">
        <v>1972</v>
      </c>
      <c r="E41" t="s">
        <v>23</v>
      </c>
      <c r="G41">
        <f t="shared" si="1"/>
        <v>2</v>
      </c>
      <c r="H41" t="s">
        <v>23</v>
      </c>
      <c r="N41">
        <v>7</v>
      </c>
      <c r="O41">
        <f>9-N41</f>
        <v>2</v>
      </c>
      <c r="Z41">
        <v>1</v>
      </c>
    </row>
    <row r="42" spans="1:26" x14ac:dyDescent="0.25">
      <c r="A42">
        <v>41</v>
      </c>
      <c r="B42" t="s">
        <v>31</v>
      </c>
      <c r="C42" t="s">
        <v>14</v>
      </c>
      <c r="D42">
        <v>1952</v>
      </c>
      <c r="F42" t="s">
        <v>23</v>
      </c>
      <c r="G42">
        <f t="shared" si="1"/>
        <v>2</v>
      </c>
      <c r="H42" t="s">
        <v>23</v>
      </c>
      <c r="L42">
        <v>11</v>
      </c>
      <c r="M42">
        <v>0</v>
      </c>
      <c r="X42">
        <v>19</v>
      </c>
      <c r="Y42">
        <f>21-X42</f>
        <v>2</v>
      </c>
      <c r="Z42">
        <v>2</v>
      </c>
    </row>
    <row r="43" spans="1:26" x14ac:dyDescent="0.25">
      <c r="A43">
        <v>42</v>
      </c>
      <c r="B43" t="s">
        <v>40</v>
      </c>
      <c r="C43" t="s">
        <v>22</v>
      </c>
      <c r="D43">
        <v>1957</v>
      </c>
      <c r="F43" t="s">
        <v>23</v>
      </c>
      <c r="G43">
        <f t="shared" si="1"/>
        <v>1.2</v>
      </c>
      <c r="H43" t="s">
        <v>23</v>
      </c>
      <c r="R43">
        <v>22</v>
      </c>
      <c r="S43">
        <f>(23-R43)*1.2</f>
        <v>1.2</v>
      </c>
      <c r="Z43">
        <v>1</v>
      </c>
    </row>
    <row r="44" spans="1:26" x14ac:dyDescent="0.25">
      <c r="A44">
        <v>43</v>
      </c>
      <c r="B44" t="s">
        <v>97</v>
      </c>
      <c r="C44" t="s">
        <v>98</v>
      </c>
      <c r="D44">
        <v>1944</v>
      </c>
      <c r="F44" t="s">
        <v>23</v>
      </c>
      <c r="G44">
        <f t="shared" si="1"/>
        <v>1</v>
      </c>
      <c r="X44">
        <v>20</v>
      </c>
      <c r="Y44">
        <f>21-X44</f>
        <v>1</v>
      </c>
      <c r="Z44">
        <v>1</v>
      </c>
    </row>
    <row r="45" spans="1:26" x14ac:dyDescent="0.25">
      <c r="B45" t="s">
        <v>101</v>
      </c>
      <c r="C45">
        <f>(J45+L45+N45+P45+R45+T45+V45+X45)/8</f>
        <v>16.25</v>
      </c>
      <c r="J45">
        <v>14</v>
      </c>
      <c r="L45">
        <v>12</v>
      </c>
      <c r="N45">
        <v>8</v>
      </c>
      <c r="P45">
        <v>18</v>
      </c>
      <c r="R45">
        <v>22</v>
      </c>
      <c r="T45">
        <v>14</v>
      </c>
      <c r="V45">
        <v>22</v>
      </c>
      <c r="X45">
        <v>20</v>
      </c>
    </row>
    <row r="46" spans="1:26" x14ac:dyDescent="0.25">
      <c r="B46" t="s">
        <v>100</v>
      </c>
      <c r="C46">
        <f>(J45+L45+N45+P45+R45+T45+V45+X45)/7</f>
        <v>18.571428571428573</v>
      </c>
    </row>
    <row r="57" spans="2:4" x14ac:dyDescent="0.25">
      <c r="B57" t="s">
        <v>13</v>
      </c>
      <c r="C57" t="s">
        <v>14</v>
      </c>
      <c r="D57">
        <v>1962</v>
      </c>
    </row>
    <row r="58" spans="2:4" x14ac:dyDescent="0.25">
      <c r="B58" t="s">
        <v>41</v>
      </c>
      <c r="C58" t="s">
        <v>42</v>
      </c>
      <c r="D58">
        <v>1957</v>
      </c>
    </row>
    <row r="59" spans="2:4" x14ac:dyDescent="0.25">
      <c r="B59" t="s">
        <v>47</v>
      </c>
      <c r="C59" t="s">
        <v>21</v>
      </c>
      <c r="D59">
        <v>1943</v>
      </c>
    </row>
    <row r="60" spans="2:4" x14ac:dyDescent="0.25">
      <c r="B60" t="s">
        <v>48</v>
      </c>
      <c r="C60" t="s">
        <v>14</v>
      </c>
      <c r="D60">
        <v>1939</v>
      </c>
    </row>
    <row r="61" spans="2:4" x14ac:dyDescent="0.25">
      <c r="B61" t="s">
        <v>32</v>
      </c>
      <c r="C61" t="s">
        <v>33</v>
      </c>
      <c r="D61">
        <v>1954</v>
      </c>
    </row>
    <row r="62" spans="2:4" x14ac:dyDescent="0.25">
      <c r="B62" t="s">
        <v>39</v>
      </c>
      <c r="D62">
        <v>1974</v>
      </c>
    </row>
    <row r="63" spans="2:4" x14ac:dyDescent="0.25">
      <c r="B63" t="s">
        <v>31</v>
      </c>
      <c r="C63" t="s">
        <v>14</v>
      </c>
      <c r="D63">
        <v>1952</v>
      </c>
    </row>
    <row r="64" spans="2:4" x14ac:dyDescent="0.25">
      <c r="B64" t="s">
        <v>40</v>
      </c>
      <c r="C64" t="s">
        <v>66</v>
      </c>
      <c r="D64">
        <v>1958</v>
      </c>
    </row>
    <row r="65" spans="2:5" x14ac:dyDescent="0.25">
      <c r="B65" t="s">
        <v>9</v>
      </c>
      <c r="C65" t="s">
        <v>21</v>
      </c>
      <c r="D65">
        <v>1991</v>
      </c>
    </row>
    <row r="66" spans="2:5" x14ac:dyDescent="0.25">
      <c r="B66" t="s">
        <v>10</v>
      </c>
      <c r="C66" t="s">
        <v>14</v>
      </c>
      <c r="D66">
        <v>1991</v>
      </c>
    </row>
    <row r="67" spans="2:5" x14ac:dyDescent="0.25">
      <c r="B67" t="s">
        <v>58</v>
      </c>
      <c r="C67" t="s">
        <v>59</v>
      </c>
      <c r="D67">
        <v>1997</v>
      </c>
      <c r="E67" t="s">
        <v>23</v>
      </c>
    </row>
    <row r="68" spans="2:5" x14ac:dyDescent="0.25">
      <c r="B68" t="s">
        <v>43</v>
      </c>
      <c r="C68" t="s">
        <v>44</v>
      </c>
      <c r="D68">
        <v>1964</v>
      </c>
    </row>
    <row r="69" spans="2:5" x14ac:dyDescent="0.25">
      <c r="B69" t="s">
        <v>60</v>
      </c>
      <c r="C69" t="s">
        <v>61</v>
      </c>
      <c r="D69">
        <v>1964</v>
      </c>
    </row>
    <row r="70" spans="2:5" x14ac:dyDescent="0.25">
      <c r="B70" t="s">
        <v>62</v>
      </c>
      <c r="C70" t="s">
        <v>63</v>
      </c>
      <c r="D70">
        <v>1993</v>
      </c>
      <c r="E70" t="s">
        <v>23</v>
      </c>
    </row>
    <row r="71" spans="2:5" x14ac:dyDescent="0.25">
      <c r="B71" t="s">
        <v>69</v>
      </c>
      <c r="C71" t="s">
        <v>44</v>
      </c>
      <c r="D71">
        <v>1993</v>
      </c>
      <c r="E71" t="s">
        <v>23</v>
      </c>
    </row>
    <row r="72" spans="2:5" x14ac:dyDescent="0.25">
      <c r="B72" t="s">
        <v>45</v>
      </c>
      <c r="C72" t="s">
        <v>46</v>
      </c>
      <c r="D72">
        <v>1960</v>
      </c>
    </row>
    <row r="73" spans="2:5" x14ac:dyDescent="0.25">
      <c r="B73" t="s">
        <v>64</v>
      </c>
      <c r="C73" t="s">
        <v>61</v>
      </c>
      <c r="D73">
        <v>1994</v>
      </c>
      <c r="E73" t="s">
        <v>23</v>
      </c>
    </row>
    <row r="74" spans="2:5" x14ac:dyDescent="0.25">
      <c r="B74" t="s">
        <v>50</v>
      </c>
      <c r="C74" t="s">
        <v>49</v>
      </c>
      <c r="D74">
        <v>1955</v>
      </c>
    </row>
    <row r="75" spans="2:5" x14ac:dyDescent="0.25">
      <c r="B75" t="s">
        <v>34</v>
      </c>
      <c r="C75" t="s">
        <v>14</v>
      </c>
      <c r="D75">
        <v>1995</v>
      </c>
      <c r="E75" t="s">
        <v>23</v>
      </c>
    </row>
    <row r="76" spans="2:5" x14ac:dyDescent="0.25">
      <c r="B76" t="s">
        <v>65</v>
      </c>
      <c r="C76" t="s">
        <v>61</v>
      </c>
      <c r="D76">
        <v>1997</v>
      </c>
      <c r="E76" t="s">
        <v>23</v>
      </c>
    </row>
    <row r="77" spans="2:5" x14ac:dyDescent="0.25">
      <c r="B77" t="s">
        <v>51</v>
      </c>
      <c r="C77" t="s">
        <v>52</v>
      </c>
      <c r="D77">
        <v>1950</v>
      </c>
    </row>
    <row r="78" spans="2:5" x14ac:dyDescent="0.25">
      <c r="B78" t="s">
        <v>53</v>
      </c>
      <c r="C78" t="s">
        <v>44</v>
      </c>
      <c r="D78">
        <v>1960</v>
      </c>
    </row>
    <row r="79" spans="2:5" x14ac:dyDescent="0.25">
      <c r="B79" t="s">
        <v>54</v>
      </c>
      <c r="C79" t="s">
        <v>55</v>
      </c>
      <c r="D79">
        <v>1966</v>
      </c>
    </row>
    <row r="80" spans="2:5" x14ac:dyDescent="0.25">
      <c r="B80" t="s">
        <v>57</v>
      </c>
      <c r="C80" t="s">
        <v>21</v>
      </c>
      <c r="D80">
        <v>1994</v>
      </c>
      <c r="E80" t="s">
        <v>23</v>
      </c>
    </row>
  </sheetData>
  <sortState ref="B4:Z44">
    <sortCondition descending="1" ref="G4:G4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Mazur</dc:creator>
  <cp:lastModifiedBy>Piotr Mazur</cp:lastModifiedBy>
  <dcterms:created xsi:type="dcterms:W3CDTF">2012-07-17T13:47:15Z</dcterms:created>
  <dcterms:modified xsi:type="dcterms:W3CDTF">2013-10-08T12:31:33Z</dcterms:modified>
</cp:coreProperties>
</file>